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Documents\Desktop\"/>
    </mc:Choice>
  </mc:AlternateContent>
  <bookViews>
    <workbookView xWindow="0" yWindow="0" windowWidth="0" windowHeight="0"/>
  </bookViews>
  <sheets>
    <sheet name="Rekapitulace stavby" sheetId="1" r:id="rId1"/>
    <sheet name="1 - UOŽI" sheetId="2" r:id="rId2"/>
    <sheet name="2 - VRN" sheetId="3" r:id="rId3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'1 - UOŽI'!$C$79:$K$94</definedName>
    <definedName name="_xlnm.Print_Area" localSheetId="1">'1 - UOŽI'!$C$67:$K$94</definedName>
    <definedName name="_xlnm.Print_Titles" localSheetId="1">'1 - UOŽI'!$79:$79</definedName>
    <definedName name="_xlnm._FilterDatabase" localSheetId="2" hidden="1">'2 - VRN'!$C$80:$K$84</definedName>
    <definedName name="_xlnm.Print_Area" localSheetId="2">'2 - VRN'!$C$68:$K$84</definedName>
    <definedName name="_xlnm.Print_Titles" localSheetId="2">'2 - VRN'!$80:$80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84"/>
  <c r="BH84"/>
  <c r="BG84"/>
  <c r="BF84"/>
  <c r="T84"/>
  <c r="T83"/>
  <c r="T82"/>
  <c r="T81"/>
  <c r="R84"/>
  <c r="R83"/>
  <c r="R82"/>
  <c r="R81"/>
  <c r="P84"/>
  <c r="P83"/>
  <c r="P82"/>
  <c r="P81"/>
  <c i="1" r="AU56"/>
  <c i="3" r="J78"/>
  <c r="J77"/>
  <c r="F77"/>
  <c r="F75"/>
  <c r="E73"/>
  <c r="J55"/>
  <c r="J54"/>
  <c r="F54"/>
  <c r="F52"/>
  <c r="E50"/>
  <c r="J18"/>
  <c r="E18"/>
  <c r="F78"/>
  <c r="J17"/>
  <c r="J12"/>
  <c r="J75"/>
  <c r="E7"/>
  <c r="E71"/>
  <c i="2" r="J37"/>
  <c r="J36"/>
  <c i="1" r="AY55"/>
  <c i="2" r="J35"/>
  <c i="1" r="AX55"/>
  <c i="2" r="BI94"/>
  <c r="BH94"/>
  <c r="BG94"/>
  <c r="BF94"/>
  <c r="T94"/>
  <c r="R94"/>
  <c r="P94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55"/>
  <c r="J17"/>
  <c r="J12"/>
  <c r="J52"/>
  <c r="E7"/>
  <c r="E70"/>
  <c i="1" r="L50"/>
  <c r="AM50"/>
  <c r="AM49"/>
  <c r="L49"/>
  <c r="AM47"/>
  <c r="L47"/>
  <c r="L45"/>
  <c r="L44"/>
  <c i="3" r="BK84"/>
  <c r="J84"/>
  <c i="2" r="BK89"/>
  <c r="J88"/>
  <c r="J87"/>
  <c r="J84"/>
  <c r="BK82"/>
  <c r="BK94"/>
  <c r="J94"/>
  <c r="BK93"/>
  <c r="J93"/>
  <c r="BK91"/>
  <c r="J91"/>
  <c r="J89"/>
  <c r="BK88"/>
  <c r="BK87"/>
  <c r="J85"/>
  <c r="BK83"/>
  <c i="1" r="AS54"/>
  <c i="2" r="BK85"/>
  <c r="BK84"/>
  <c r="J83"/>
  <c r="J82"/>
  <c i="3" r="F36"/>
  <c i="1" r="BC56"/>
  <c i="3" r="F35"/>
  <c i="1" r="BB56"/>
  <c i="3" r="F37"/>
  <c i="1" r="BD56"/>
  <c i="3" r="J34"/>
  <c i="1" r="AW56"/>
  <c i="2" l="1" r="BK81"/>
  <c r="J81"/>
  <c r="J60"/>
  <c r="P81"/>
  <c r="P80"/>
  <c i="1" r="AU55"/>
  <c i="2" r="R81"/>
  <c r="R80"/>
  <c r="T81"/>
  <c r="T80"/>
  <c r="E48"/>
  <c r="BE82"/>
  <c r="BE83"/>
  <c r="J74"/>
  <c r="F77"/>
  <c r="BE85"/>
  <c r="BE89"/>
  <c r="BE91"/>
  <c r="BE93"/>
  <c r="BE94"/>
  <c r="BE84"/>
  <c r="BE87"/>
  <c r="BE88"/>
  <c i="3" r="E48"/>
  <c r="J52"/>
  <c r="F55"/>
  <c r="BE84"/>
  <c r="BK83"/>
  <c r="J83"/>
  <c r="J61"/>
  <c i="2" r="J34"/>
  <c i="1" r="AW55"/>
  <c i="2" r="F37"/>
  <c i="1" r="BD55"/>
  <c r="BD54"/>
  <c r="W33"/>
  <c r="AU54"/>
  <c i="3" r="J33"/>
  <c i="1" r="AV56"/>
  <c r="AT56"/>
  <c i="2" r="F34"/>
  <c i="1" r="BA55"/>
  <c i="2" r="F35"/>
  <c i="1" r="BB55"/>
  <c r="BB54"/>
  <c r="AX54"/>
  <c i="3" r="F34"/>
  <c i="1" r="BA56"/>
  <c i="2" r="F36"/>
  <c i="1" r="BC55"/>
  <c r="BC54"/>
  <c r="W32"/>
  <c i="2" l="1" r="BK80"/>
  <c r="J80"/>
  <c r="J59"/>
  <c i="3" r="BK82"/>
  <c r="J82"/>
  <c r="J60"/>
  <c i="1" r="AY54"/>
  <c r="BA54"/>
  <c r="W30"/>
  <c r="W31"/>
  <c i="3" r="F33"/>
  <c i="1" r="AZ56"/>
  <c i="2" r="F33"/>
  <c i="1" r="AZ55"/>
  <c i="2" r="J33"/>
  <c i="1" r="AV55"/>
  <c r="AT55"/>
  <c i="3" l="1" r="BK81"/>
  <c r="J81"/>
  <c r="J59"/>
  <c i="1" r="AZ54"/>
  <c r="AV54"/>
  <c r="AK29"/>
  <c r="AW54"/>
  <c r="AK30"/>
  <c i="2" r="J30"/>
  <c i="1" r="AG55"/>
  <c r="AN55"/>
  <c i="2" l="1" r="J39"/>
  <c i="1" r="W29"/>
  <c i="3" r="J30"/>
  <c i="1" r="AG56"/>
  <c r="AN56"/>
  <c r="AT54"/>
  <c i="3" l="1"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<sst xmlns="http://schemas.openxmlformats.org/spreadsheetml/2006/main">
  <si>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</si>
  <si>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</si>
  <si>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</si>
  <si>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</si>
  <si>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</si>
  <si>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{c0ba0154-911a-41a5-a62d-3dacd9374056}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</si>
  <si>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</si>
  <si>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</si>
  <si>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</si>
  <si>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</si>
  <si>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</si>
  <si>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</si>
  <si>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</si>
  <si>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</si>
  <si>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O103,1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</si>
  <si>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</si>
  <si>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</si>
  <si>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TV v úseku Stará Boleslav (mimo) – Dřísy (včetně) - vypracování projektové dokumentace</t>
  </si>
  <si>
    <t>KSO:</t>
  </si>
  <si>
    <t/>
  </si>
  <si>
    <t>CC-CZ:</t>
  </si>
  <si>
    <t>Místo:</t>
  </si>
  <si>
    <t>Stará Boleslav – Dřísy</t>
  </si>
  <si>
    <t>Datum:</t>
  </si>
  <si>
    <t>22. 3. 2021</t>
  </si>
  <si>
    <t>Zadavatel:</t>
  </si>
  <si>
    <t>IČ:</t>
  </si>
  <si>
    <t>70994234</t>
  </si>
  <si>
    <t>SŽ, s.o. Přednosta SEE Praha; Mgr.František Fiala</t>
  </si>
  <si>
    <t>DIČ:</t>
  </si>
  <si>
    <t>CZ 70994234</t>
  </si>
  <si>
    <t>Uchazeč:</t>
  </si>
  <si>
    <t>Vyplň údaj</t>
  </si>
  <si>
    <t>Projektant:</t>
  </si>
  <si>
    <t>SŽ, s.o. Lukáš Voldřich</t>
  </si>
  <si>
    <t>True</t>
  </si>
  <si>
    <t>Zpracovatel:</t>
  </si>
  <si>
    <t>Poznámka:</t>
  </si>
  <si>
    <t>Soupis prací je sestaven s využitím Cenových soustav UOŽI a ÚRS 2021.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</si>
  <si>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</si>
  <si>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</si>
  <si>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</si>
  <si>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</si>
  <si>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</si>
  <si>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</si>
  <si>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</si>
  <si>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</si>
  <si>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</si>
  <si>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</si>
  <si>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</si>
  <si>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</si>
  <si>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</si>
  <si>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</si>
  <si>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</si>
  <si>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</si>
  <si>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</si>
  <si>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</si>
  <si>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</si>
  <si>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</si>
  <si>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</si>
  <si>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</si>
  <si>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</si>
  <si>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</si>
  <si>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</si>
  <si>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</si>
  <si>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</si>
  <si>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</si>
  <si>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</si>
  <si>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</si>
  <si>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</si>
  <si>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</si>
  <si>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</si>
  <si>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</si>
  <si>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</si>
  <si>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</si>
  <si>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</si>
  <si>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</si>
  <si>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</si>
  <si>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</si>
  <si>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UOŽI</t>
  </si>
  <si>
    <t>STA</t>
  </si>
  <si>
    <t>{fab710a8-774c-447e-827f-05886ddec0a5}</t>
  </si>
  <si>
    <t>2</t>
  </si>
  <si>
    <t>VRN</t>
  </si>
  <si>
    <t>{2effa25a-a58f-4605-af4a-b5c9b697c5a7}</t>
  </si>
  <si>
    <t>KRYCÍ LIST SOUPISU PRACÍ</t>
  </si>
  <si>
    <t>Objekt:</t>
  </si>
  <si>
    <t>1 - UOŽI</t>
  </si>
  <si>
    <t>REKAPITULACE ČLENĚNÍ SOUPISU PRACÍ</t>
  </si>
  <si>
    <t>Kód dílu - Popis</t>
  </si>
  <si>
    <t>Cena celkem [CZK]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</si>
  <si>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</si>
  <si>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</si>
  <si>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</si>
  <si>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</si>
  <si>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</si>
  <si>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</si>
  <si>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</si>
  <si>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</si>
  <si>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</si>
  <si>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</si>
  <si>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</si>
  <si>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</si>
  <si>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</si>
  <si>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</si>
  <si>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</si>
  <si>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Vedlejší rozpočtové náklady</t>
  </si>
  <si>
    <t>5</t>
  </si>
  <si>
    <t>ROZPOCET</t>
  </si>
  <si>
    <t>11</t>
  </si>
  <si>
    <t>K</t>
  </si>
  <si>
    <t>011101001</t>
  </si>
  <si>
    <t>Finanční náklady pojistné 0,2%</t>
  </si>
  <si>
    <t>%</t>
  </si>
  <si>
    <t>Sborník UOŽI 01 2021</t>
  </si>
  <si>
    <t>4</t>
  </si>
  <si>
    <t>1935711136</t>
  </si>
  <si>
    <t>12</t>
  </si>
  <si>
    <t>021102001</t>
  </si>
  <si>
    <t>Průzkumné práce pro opravy Geotechnický průzkum železničního spodku - zemního tělesa - V ceně jsou započteny náklady na posouzení stavu a zjištění složení, stavu a únosnosti konstrukčních vrstev tělesa železničního spodku a pro objasnění příčin jejich poruch a deformací.</t>
  </si>
  <si>
    <t>km</t>
  </si>
  <si>
    <t>1759043939</t>
  </si>
  <si>
    <t>3</t>
  </si>
  <si>
    <t>022101001</t>
  </si>
  <si>
    <t>Geodetické práce Geodetické práce před opravou 3%</t>
  </si>
  <si>
    <t>364903174</t>
  </si>
  <si>
    <t>022102001</t>
  </si>
  <si>
    <t>Geodetické práce Geodetické práce elektrického zařízení 3%</t>
  </si>
  <si>
    <t>1550999239</t>
  </si>
  <si>
    <t>P</t>
  </si>
  <si>
    <t>Poznámka k položce:_x000d_
Základna pro výpočet - ZRN</t>
  </si>
  <si>
    <t>9</t>
  </si>
  <si>
    <t>022121201</t>
  </si>
  <si>
    <t>Geodetické práce Diagnostika technické infrastruktury Vstup do ochranného pásma elektrických zařízení - V sazbě jsou započteny náklady za vstup zhotovitele do prostoru ochranného pásma elektrických zařízení v majetku cizího právního subjektu jako právní jistota případných škod během opravných prací.</t>
  </si>
  <si>
    <t>-250660961</t>
  </si>
  <si>
    <t>8</t>
  </si>
  <si>
    <t>023101041</t>
  </si>
  <si>
    <t xml:space="preserve">Projektové práce Projektové práce v rozsahu ZRN 4,9% (vyjma dále jmenované práce) přes 20 mil. Kč </t>
  </si>
  <si>
    <t>1954370642</t>
  </si>
  <si>
    <t>6</t>
  </si>
  <si>
    <t>024101301</t>
  </si>
  <si>
    <t>Inženýrská činnost posudky (např. statické aj.) a dozory 2% ze ZRN</t>
  </si>
  <si>
    <t>1966507013</t>
  </si>
  <si>
    <t>7</t>
  </si>
  <si>
    <t>024101401</t>
  </si>
  <si>
    <t>Inženýrská činnost koordinační a kompletační činnost 2,3% ze ZRN</t>
  </si>
  <si>
    <t>-930944529</t>
  </si>
  <si>
    <t>13</t>
  </si>
  <si>
    <t>032101001</t>
  </si>
  <si>
    <t>Územní vlivy klimatické vlivy (vyjma mrazu pod -10°C)</t>
  </si>
  <si>
    <t>1149871041</t>
  </si>
  <si>
    <t>14</t>
  </si>
  <si>
    <t>033121021</t>
  </si>
  <si>
    <t>Provozní vlivy Rušení prací železničním provozem širá trať nebo dopravny s kolejovým rozvětvením s počtem vlaků za směnu 8,5 hod. přes 50 do 100</t>
  </si>
  <si>
    <t>1197564458</t>
  </si>
  <si>
    <t>2 - VRN</t>
  </si>
  <si>
    <t xml:space="preserve">    VRN1 - Průzkumné, geodetické a projektové práce</t>
  </si>
  <si>
    <t>VRN1</t>
  </si>
  <si>
    <t>Průzkumné, geodetické a projektové práce</t>
  </si>
  <si>
    <t>013224000</t>
  </si>
  <si>
    <t>Dokumentace pro stavební povolení</t>
  </si>
  <si>
    <t>…</t>
  </si>
  <si>
    <t>CS ÚRS 2021 01</t>
  </si>
  <si>
    <t>1024</t>
  </si>
  <si>
    <t>385469630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</si>
</sst>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2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2" borderId="22" xfId="0" applyNumberFormat="1" applyFont="1" applyFill="1" applyBorder="1" applyAlignment="1" applyProtection="1">
      <alignment vertical="center"/>
      <protection locked="0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18" fillId="0" borderId="22" xfId="0" applyNumberFormat="1" applyFont="1" applyBorder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19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27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28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29</v>
      </c>
      <c r="AL11" s="19"/>
      <c r="AM11" s="19"/>
      <c r="AN11" s="24" t="s">
        <v>30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31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32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32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29</v>
      </c>
      <c r="AL14" s="19"/>
      <c r="AM14" s="19"/>
      <c r="AN14" s="31" t="s">
        <v>32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33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27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34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29</v>
      </c>
      <c r="AL17" s="19"/>
      <c r="AM17" s="19"/>
      <c r="AN17" s="24" t="s">
        <v>30</v>
      </c>
      <c r="AO17" s="19"/>
      <c r="AP17" s="19"/>
      <c r="AQ17" s="19"/>
      <c r="AR17" s="17"/>
      <c r="BE17" s="28"/>
      <c r="BS17" s="14" t="s">
        <v>35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36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27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29</v>
      </c>
      <c r="AL20" s="19"/>
      <c r="AM20" s="19"/>
      <c r="AN20" s="24" t="s">
        <v>30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38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39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40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41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42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43</v>
      </c>
      <c r="E29" s="44"/>
      <c r="F29" s="29" t="s">
        <v>44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45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46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47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48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35"/>
    </row>
    <row r="35" s="2" customFormat="1" ht="25.92" customHeight="1">
      <c r="A35" s="35"/>
      <c r="B35" s="36"/>
      <c r="C35" s="49"/>
      <c r="D35" s="50" t="s">
        <v>49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50</v>
      </c>
      <c r="U35" s="51"/>
      <c r="V35" s="51"/>
      <c r="W35" s="51"/>
      <c r="X35" s="53" t="s">
        <v>51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E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E41" s="35"/>
    </row>
    <row r="42" s="2" customFormat="1" ht="24.96" customHeight="1">
      <c r="A42" s="35"/>
      <c r="B42" s="36"/>
      <c r="C42" s="20" t="s">
        <v>52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E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E43" s="35"/>
    </row>
    <row r="44" s="4" customFormat="1" ht="12" customHeight="1">
      <c r="A44" s="4"/>
      <c r="B44" s="60"/>
      <c r="C44" s="29" t="s">
        <v>13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O103,1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E44" s="4"/>
    </row>
    <row r="45" s="5" customFormat="1" ht="36.96" customHeight="1">
      <c r="A45" s="5"/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Oprava TV v úseku Stará Boleslav (mimo) – Dřísy (včetně) - vypracování projektové dokumentace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E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E46" s="35"/>
    </row>
    <row r="47" s="2" customFormat="1" ht="12" customHeight="1">
      <c r="A47" s="35"/>
      <c r="B47" s="36"/>
      <c r="C47" s="29" t="s">
        <v>21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>Stará Boleslav – Dřísy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23</v>
      </c>
      <c r="AJ47" s="37"/>
      <c r="AK47" s="37"/>
      <c r="AL47" s="37"/>
      <c r="AM47" s="69" t="str">
        <f>IF(AN8= "","",AN8)</f>
        <v>22. 3. 2021</v>
      </c>
      <c r="AN47" s="69"/>
      <c r="AO47" s="37"/>
      <c r="AP47" s="37"/>
      <c r="AQ47" s="37"/>
      <c r="AR47" s="41"/>
      <c r="B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E48" s="35"/>
    </row>
    <row r="49" s="2" customFormat="1" ht="15.15" customHeight="1">
      <c r="A49" s="35"/>
      <c r="B49" s="36"/>
      <c r="C49" s="29" t="s">
        <v>25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>SŽ, s.o. Přednosta SEE Praha; Mgr.František Fiala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33</v>
      </c>
      <c r="AJ49" s="37"/>
      <c r="AK49" s="37"/>
      <c r="AL49" s="37"/>
      <c r="AM49" s="70" t="str">
        <f>IF(E17="","",E17)</f>
        <v>SŽ, s.o. Lukáš Voldřich</v>
      </c>
      <c r="AN49" s="61"/>
      <c r="AO49" s="61"/>
      <c r="AP49" s="61"/>
      <c r="AQ49" s="37"/>
      <c r="AR49" s="41"/>
      <c r="AS49" s="71" t="s">
        <v>53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  <c r="BE49" s="35"/>
    </row>
    <row r="50" s="2" customFormat="1" ht="15.15" customHeight="1">
      <c r="A50" s="35"/>
      <c r="B50" s="36"/>
      <c r="C50" s="29" t="s">
        <v>31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36</v>
      </c>
      <c r="AJ50" s="37"/>
      <c r="AK50" s="37"/>
      <c r="AL50" s="37"/>
      <c r="AM50" s="70" t="str">
        <f>IF(E20="","",E20)</f>
        <v>SŽ, s.o. Lukáš Voldřich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  <c r="BE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  <c r="BE51" s="35"/>
    </row>
    <row r="52" s="2" customFormat="1" ht="29.28" customHeight="1">
      <c r="A52" s="35"/>
      <c r="B52" s="36"/>
      <c r="C52" s="83" t="s">
        <v>54</v>
      </c>
      <c r="D52" s="84"/>
      <c r="E52" s="84"/>
      <c r="F52" s="84"/>
      <c r="G52" s="84"/>
      <c r="H52" s="85"/>
      <c r="I52" s="86" t="s">
        <v>55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56</v>
      </c>
      <c r="AH52" s="84"/>
      <c r="AI52" s="84"/>
      <c r="AJ52" s="84"/>
      <c r="AK52" s="84"/>
      <c r="AL52" s="84"/>
      <c r="AM52" s="84"/>
      <c r="AN52" s="86" t="s">
        <v>57</v>
      </c>
      <c r="AO52" s="84"/>
      <c r="AP52" s="84"/>
      <c r="AQ52" s="88" t="s">
        <v>58</v>
      </c>
      <c r="AR52" s="41"/>
      <c r="AS52" s="89" t="s">
        <v>59</v>
      </c>
      <c r="AT52" s="90" t="s">
        <v>60</v>
      </c>
      <c r="AU52" s="90" t="s">
        <v>61</v>
      </c>
      <c r="AV52" s="90" t="s">
        <v>62</v>
      </c>
      <c r="AW52" s="90" t="s">
        <v>63</v>
      </c>
      <c r="AX52" s="90" t="s">
        <v>64</v>
      </c>
      <c r="AY52" s="90" t="s">
        <v>65</v>
      </c>
      <c r="AZ52" s="90" t="s">
        <v>66</v>
      </c>
      <c r="BA52" s="90" t="s">
        <v>67</v>
      </c>
      <c r="BB52" s="90" t="s">
        <v>68</v>
      </c>
      <c r="BC52" s="90" t="s">
        <v>69</v>
      </c>
      <c r="BD52" s="91" t="s">
        <v>70</v>
      </c>
      <c r="BE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  <c r="BE53" s="35"/>
    </row>
    <row r="54" s="6" customFormat="1" ht="32.4" customHeight="1">
      <c r="A54" s="6"/>
      <c r="B54" s="95"/>
      <c r="C54" s="96" t="s">
        <v>71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ROUND(SUM(AG55:AG56),2)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19</v>
      </c>
      <c r="AR54" s="101"/>
      <c r="AS54" s="102">
        <f>ROUND(SUM(AS55:AS56),2)</f>
        <v>0</v>
      </c>
      <c r="AT54" s="103">
        <f>ROUND(SUM(AV54:AW54),2)</f>
        <v>0</v>
      </c>
      <c r="AU54" s="104">
        <f>ROUND(SUM(AU55:AU56),5)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ROUND(SUM(AZ55:AZ56),2)</f>
        <v>0</v>
      </c>
      <c r="BA54" s="103">
        <f>ROUND(SUM(BA55:BA56),2)</f>
        <v>0</v>
      </c>
      <c r="BB54" s="103">
        <f>ROUND(SUM(BB55:BB56),2)</f>
        <v>0</v>
      </c>
      <c r="BC54" s="103">
        <f>ROUND(SUM(BC55:BC56),2)</f>
        <v>0</v>
      </c>
      <c r="BD54" s="105">
        <f>ROUND(SUM(BD55:BD56),2)</f>
        <v>0</v>
      </c>
      <c r="BE54" s="6"/>
      <c r="BS54" s="106" t="s">
        <v>72</v>
      </c>
      <c r="BT54" s="106" t="s">
        <v>73</v>
      </c>
      <c r="BU54" s="107" t="s">
        <v>74</v>
      </c>
      <c r="BV54" s="106" t="s">
        <v>75</v>
      </c>
      <c r="BW54" s="106" t="s">
        <v>5</v>
      </c>
      <c r="BX54" s="106" t="s">
        <v>76</v>
      </c>
      <c r="CL54" s="106" t="s">
        <v>19</v>
      </c>
    </row>
    <row r="55" s="7" customFormat="1" ht="16.5" customHeight="1">
      <c r="A55" s="108" t="s">
        <v>77</v>
      </c>
      <c r="B55" s="109"/>
      <c r="C55" s="110"/>
      <c r="D55" s="111" t="s">
        <v>78</v>
      </c>
      <c r="E55" s="111"/>
      <c r="F55" s="111"/>
      <c r="G55" s="111"/>
      <c r="H55" s="111"/>
      <c r="I55" s="112"/>
      <c r="J55" s="111" t="s">
        <v>79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'1 - UOŽI'!J30</f>
        <v>0</v>
      </c>
      <c r="AH55" s="112"/>
      <c r="AI55" s="112"/>
      <c r="AJ55" s="112"/>
      <c r="AK55" s="112"/>
      <c r="AL55" s="112"/>
      <c r="AM55" s="112"/>
      <c r="AN55" s="113">
        <f>SUM(AG55,AT55)</f>
        <v>0</v>
      </c>
      <c r="AO55" s="112"/>
      <c r="AP55" s="112"/>
      <c r="AQ55" s="114" t="s">
        <v>80</v>
      </c>
      <c r="AR55" s="115"/>
      <c r="AS55" s="116">
        <v>0</v>
      </c>
      <c r="AT55" s="117">
        <f>ROUND(SUM(AV55:AW55),2)</f>
        <v>0</v>
      </c>
      <c r="AU55" s="118">
        <f>'1 - UOŽI'!P80</f>
        <v>0</v>
      </c>
      <c r="AV55" s="117">
        <f>'1 - UOŽI'!J33</f>
        <v>0</v>
      </c>
      <c r="AW55" s="117">
        <f>'1 - UOŽI'!J34</f>
        <v>0</v>
      </c>
      <c r="AX55" s="117">
        <f>'1 - UOŽI'!J35</f>
        <v>0</v>
      </c>
      <c r="AY55" s="117">
        <f>'1 - UOŽI'!J36</f>
        <v>0</v>
      </c>
      <c r="AZ55" s="117">
        <f>'1 - UOŽI'!F33</f>
        <v>0</v>
      </c>
      <c r="BA55" s="117">
        <f>'1 - UOŽI'!F34</f>
        <v>0</v>
      </c>
      <c r="BB55" s="117">
        <f>'1 - UOŽI'!F35</f>
        <v>0</v>
      </c>
      <c r="BC55" s="117">
        <f>'1 - UOŽI'!F36</f>
        <v>0</v>
      </c>
      <c r="BD55" s="119">
        <f>'1 - UOŽI'!F37</f>
        <v>0</v>
      </c>
      <c r="BE55" s="7"/>
      <c r="BT55" s="120" t="s">
        <v>78</v>
      </c>
      <c r="BV55" s="120" t="s">
        <v>75</v>
      </c>
      <c r="BW55" s="120" t="s">
        <v>81</v>
      </c>
      <c r="BX55" s="120" t="s">
        <v>5</v>
      </c>
      <c r="CL55" s="120" t="s">
        <v>19</v>
      </c>
      <c r="CM55" s="120" t="s">
        <v>82</v>
      </c>
    </row>
    <row r="56" s="7" customFormat="1" ht="16.5" customHeight="1">
      <c r="A56" s="108" t="s">
        <v>77</v>
      </c>
      <c r="B56" s="109"/>
      <c r="C56" s="110"/>
      <c r="D56" s="111" t="s">
        <v>82</v>
      </c>
      <c r="E56" s="111"/>
      <c r="F56" s="111"/>
      <c r="G56" s="111"/>
      <c r="H56" s="111"/>
      <c r="I56" s="112"/>
      <c r="J56" s="111" t="s">
        <v>83</v>
      </c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1"/>
      <c r="AA56" s="111"/>
      <c r="AB56" s="111"/>
      <c r="AC56" s="111"/>
      <c r="AD56" s="111"/>
      <c r="AE56" s="111"/>
      <c r="AF56" s="111"/>
      <c r="AG56" s="113">
        <f>'2 - VRN'!J30</f>
        <v>0</v>
      </c>
      <c r="AH56" s="112"/>
      <c r="AI56" s="112"/>
      <c r="AJ56" s="112"/>
      <c r="AK56" s="112"/>
      <c r="AL56" s="112"/>
      <c r="AM56" s="112"/>
      <c r="AN56" s="113">
        <f>SUM(AG56,AT56)</f>
        <v>0</v>
      </c>
      <c r="AO56" s="112"/>
      <c r="AP56" s="112"/>
      <c r="AQ56" s="114" t="s">
        <v>80</v>
      </c>
      <c r="AR56" s="115"/>
      <c r="AS56" s="121">
        <v>0</v>
      </c>
      <c r="AT56" s="122">
        <f>ROUND(SUM(AV56:AW56),2)</f>
        <v>0</v>
      </c>
      <c r="AU56" s="123">
        <f>'2 - VRN'!P81</f>
        <v>0</v>
      </c>
      <c r="AV56" s="122">
        <f>'2 - VRN'!J33</f>
        <v>0</v>
      </c>
      <c r="AW56" s="122">
        <f>'2 - VRN'!J34</f>
        <v>0</v>
      </c>
      <c r="AX56" s="122">
        <f>'2 - VRN'!J35</f>
        <v>0</v>
      </c>
      <c r="AY56" s="122">
        <f>'2 - VRN'!J36</f>
        <v>0</v>
      </c>
      <c r="AZ56" s="122">
        <f>'2 - VRN'!F33</f>
        <v>0</v>
      </c>
      <c r="BA56" s="122">
        <f>'2 - VRN'!F34</f>
        <v>0</v>
      </c>
      <c r="BB56" s="122">
        <f>'2 - VRN'!F35</f>
        <v>0</v>
      </c>
      <c r="BC56" s="122">
        <f>'2 - VRN'!F36</f>
        <v>0</v>
      </c>
      <c r="BD56" s="124">
        <f>'2 - VRN'!F37</f>
        <v>0</v>
      </c>
      <c r="BE56" s="7"/>
      <c r="BT56" s="120" t="s">
        <v>78</v>
      </c>
      <c r="BV56" s="120" t="s">
        <v>75</v>
      </c>
      <c r="BW56" s="120" t="s">
        <v>84</v>
      </c>
      <c r="BX56" s="120" t="s">
        <v>5</v>
      </c>
      <c r="CL56" s="120" t="s">
        <v>19</v>
      </c>
      <c r="CM56" s="120" t="s">
        <v>82</v>
      </c>
    </row>
    <row r="57" s="2" customFormat="1" ht="30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41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  <row r="58" s="2" customFormat="1" ht="6.96" customHeight="1">
      <c r="A58" s="35"/>
      <c r="B58" s="56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57"/>
      <c r="AM58" s="57"/>
      <c r="AN58" s="57"/>
      <c r="AO58" s="57"/>
      <c r="AP58" s="57"/>
      <c r="AQ58" s="57"/>
      <c r="AR58" s="41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</row>
  </sheetData>
  <sheetProtection sheet="1" formatColumns="0" formatRows="0" objects="1" scenarios="1" spinCount="100000" saltValue="ETrDW98u+NRBwmTKiDe+aUR204lOEyR5psyDWkAD8VtUfVGpUyFjbhk53II9V1K1mON1aRSnwIkFWfdECjBjTg==" hashValue="6XswuBhirVUWFNBDefbBKVKcm+mvOwMr+rDhzwafpNoeYrWgGGPMzoEa/qA9qJmUZPRh+QFAHO7XX8Jk6u7jdQ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1 - UOŽI'!C2" display="/"/>
    <hyperlink ref="A56" location="'2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81</v>
      </c>
    </row>
    <row r="3" hidden="1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82</v>
      </c>
    </row>
    <row r="4" hidden="1" s="1" customFormat="1" ht="24.96" customHeight="1">
      <c r="B4" s="17"/>
      <c r="D4" s="127" t="s">
        <v>85</v>
      </c>
      <c r="L4" s="17"/>
      <c r="M4" s="128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29" t="s">
        <v>16</v>
      </c>
      <c r="L6" s="17"/>
    </row>
    <row r="7" hidden="1" s="1" customFormat="1" ht="26.25" customHeight="1">
      <c r="B7" s="17"/>
      <c r="E7" s="130" t="str">
        <f>'Rekapitulace stavby'!K6</f>
        <v>Oprava TV v úseku Stará Boleslav (mimo) – Dřísy (včetně) - vypracování projektové dokumentace</v>
      </c>
      <c r="F7" s="129"/>
      <c r="G7" s="129"/>
      <c r="H7" s="129"/>
      <c r="L7" s="17"/>
    </row>
    <row r="8" hidden="1" s="2" customFormat="1" ht="12" customHeight="1">
      <c r="A8" s="35"/>
      <c r="B8" s="41"/>
      <c r="C8" s="35"/>
      <c r="D8" s="129" t="s">
        <v>86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32" t="s">
        <v>87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22. 3. 2021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">
        <v>27</v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33" t="s">
        <v>28</v>
      </c>
      <c r="F15" s="35"/>
      <c r="G15" s="35"/>
      <c r="H15" s="35"/>
      <c r="I15" s="129" t="s">
        <v>29</v>
      </c>
      <c r="J15" s="133" t="s">
        <v>30</v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29" t="s">
        <v>31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29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29" t="s">
        <v>33</v>
      </c>
      <c r="E20" s="35"/>
      <c r="F20" s="35"/>
      <c r="G20" s="35"/>
      <c r="H20" s="35"/>
      <c r="I20" s="129" t="s">
        <v>26</v>
      </c>
      <c r="J20" s="133" t="s">
        <v>27</v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33" t="s">
        <v>34</v>
      </c>
      <c r="F21" s="35"/>
      <c r="G21" s="35"/>
      <c r="H21" s="35"/>
      <c r="I21" s="129" t="s">
        <v>29</v>
      </c>
      <c r="J21" s="133" t="s">
        <v>30</v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29" t="s">
        <v>36</v>
      </c>
      <c r="E23" s="35"/>
      <c r="F23" s="35"/>
      <c r="G23" s="35"/>
      <c r="H23" s="35"/>
      <c r="I23" s="129" t="s">
        <v>26</v>
      </c>
      <c r="J23" s="133" t="s">
        <v>27</v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33" t="s">
        <v>34</v>
      </c>
      <c r="F24" s="35"/>
      <c r="G24" s="35"/>
      <c r="H24" s="35"/>
      <c r="I24" s="129" t="s">
        <v>29</v>
      </c>
      <c r="J24" s="133" t="s">
        <v>30</v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29" t="s">
        <v>37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35"/>
      <c r="B27" s="136"/>
      <c r="C27" s="135"/>
      <c r="D27" s="135"/>
      <c r="E27" s="137" t="s">
        <v>38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0" t="s">
        <v>39</v>
      </c>
      <c r="E30" s="35"/>
      <c r="F30" s="35"/>
      <c r="G30" s="35"/>
      <c r="H30" s="35"/>
      <c r="I30" s="35"/>
      <c r="J30" s="141">
        <f>ROUND(J80,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2" t="s">
        <v>41</v>
      </c>
      <c r="G32" s="35"/>
      <c r="H32" s="35"/>
      <c r="I32" s="142" t="s">
        <v>40</v>
      </c>
      <c r="J32" s="142" t="s">
        <v>42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43" t="s">
        <v>43</v>
      </c>
      <c r="E33" s="129" t="s">
        <v>44</v>
      </c>
      <c r="F33" s="144">
        <f>ROUND((SUM(BE80:BE94)),  2)</f>
        <v>0</v>
      </c>
      <c r="G33" s="35"/>
      <c r="H33" s="35"/>
      <c r="I33" s="145">
        <v>0.20999999999999999</v>
      </c>
      <c r="J33" s="144">
        <f>ROUND(((SUM(BE80:BE94))*I33),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29" t="s">
        <v>45</v>
      </c>
      <c r="F34" s="144">
        <f>ROUND((SUM(BF80:BF94)),  2)</f>
        <v>0</v>
      </c>
      <c r="G34" s="35"/>
      <c r="H34" s="35"/>
      <c r="I34" s="145">
        <v>0.14999999999999999</v>
      </c>
      <c r="J34" s="144">
        <f>ROUND(((SUM(BF80:BF94))*I34),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46</v>
      </c>
      <c r="F35" s="144">
        <f>ROUND((SUM(BG80:BG94)),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47</v>
      </c>
      <c r="F36" s="144">
        <f>ROUND((SUM(BH80:BH94)),  2)</f>
        <v>0</v>
      </c>
      <c r="G36" s="35"/>
      <c r="H36" s="35"/>
      <c r="I36" s="145">
        <v>0.14999999999999999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48</v>
      </c>
      <c r="F37" s="144">
        <f>ROUND((SUM(BI80:BI94)),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46"/>
      <c r="D39" s="147" t="s">
        <v>49</v>
      </c>
      <c r="E39" s="148"/>
      <c r="F39" s="148"/>
      <c r="G39" s="149" t="s">
        <v>50</v>
      </c>
      <c r="H39" s="150" t="s">
        <v>51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/>
    <row r="42" hidden="1"/>
    <row r="43" hidden="1"/>
    <row r="44" hidden="1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88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26.25" customHeight="1">
      <c r="A48" s="35"/>
      <c r="B48" s="36"/>
      <c r="C48" s="37"/>
      <c r="D48" s="37"/>
      <c r="E48" s="157" t="str">
        <f>E7</f>
        <v>Oprava TV v úseku Stará Boleslav (mimo) – Dřísy (včetně) - vypracování projektové dokumentace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86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66" t="str">
        <f>E9</f>
        <v>1 - UOŽI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21</v>
      </c>
      <c r="D52" s="37"/>
      <c r="E52" s="37"/>
      <c r="F52" s="24" t="str">
        <f>F12</f>
        <v>Stará Boleslav – Dřísy</v>
      </c>
      <c r="G52" s="37"/>
      <c r="H52" s="37"/>
      <c r="I52" s="29" t="s">
        <v>23</v>
      </c>
      <c r="J52" s="69" t="str">
        <f>IF(J12="","",J12)</f>
        <v>22. 3. 2021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25.65" customHeight="1">
      <c r="A54" s="35"/>
      <c r="B54" s="36"/>
      <c r="C54" s="29" t="s">
        <v>25</v>
      </c>
      <c r="D54" s="37"/>
      <c r="E54" s="37"/>
      <c r="F54" s="24" t="str">
        <f>E15</f>
        <v>SŽ, s.o. Přednosta SEE Praha; Mgr.František Fiala</v>
      </c>
      <c r="G54" s="37"/>
      <c r="H54" s="37"/>
      <c r="I54" s="29" t="s">
        <v>33</v>
      </c>
      <c r="J54" s="33" t="str">
        <f>E21</f>
        <v>SŽ, s.o. Lukáš Voldřich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25.65" customHeight="1">
      <c r="A55" s="35"/>
      <c r="B55" s="36"/>
      <c r="C55" s="29" t="s">
        <v>31</v>
      </c>
      <c r="D55" s="37"/>
      <c r="E55" s="37"/>
      <c r="F55" s="24" t="str">
        <f>IF(E18="","",E18)</f>
        <v>Vyplň údaj</v>
      </c>
      <c r="G55" s="37"/>
      <c r="H55" s="37"/>
      <c r="I55" s="29" t="s">
        <v>36</v>
      </c>
      <c r="J55" s="33" t="str">
        <f>E24</f>
        <v>SŽ, s.o. Lukáš Voldřich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58" t="s">
        <v>89</v>
      </c>
      <c r="D57" s="159"/>
      <c r="E57" s="159"/>
      <c r="F57" s="159"/>
      <c r="G57" s="159"/>
      <c r="H57" s="159"/>
      <c r="I57" s="159"/>
      <c r="J57" s="160" t="s">
        <v>90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61" t="s">
        <v>71</v>
      </c>
      <c r="D59" s="37"/>
      <c r="E59" s="37"/>
      <c r="F59" s="37"/>
      <c r="G59" s="37"/>
      <c r="H59" s="37"/>
      <c r="I59" s="37"/>
      <c r="J59" s="99">
        <f>J80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91</v>
      </c>
    </row>
    <row r="60" hidden="1" s="9" customFormat="1" ht="24.96" customHeight="1">
      <c r="A60" s="9"/>
      <c r="B60" s="162"/>
      <c r="C60" s="163"/>
      <c r="D60" s="164" t="s">
        <v>92</v>
      </c>
      <c r="E60" s="165"/>
      <c r="F60" s="165"/>
      <c r="G60" s="165"/>
      <c r="H60" s="165"/>
      <c r="I60" s="165"/>
      <c r="J60" s="166">
        <f>J81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2" customFormat="1" ht="21.84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3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 s="2" customFormat="1" ht="6.96" customHeight="1">
      <c r="A62" s="35"/>
      <c r="B62" s="56"/>
      <c r="C62" s="57"/>
      <c r="D62" s="57"/>
      <c r="E62" s="57"/>
      <c r="F62" s="57"/>
      <c r="G62" s="57"/>
      <c r="H62" s="57"/>
      <c r="I62" s="57"/>
      <c r="J62" s="57"/>
      <c r="K62" s="57"/>
      <c r="L62" s="13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hidden="1"/>
    <row r="64" hidden="1"/>
    <row r="65" hidden="1"/>
    <row r="66" s="2" customFormat="1" ht="6.96" customHeight="1">
      <c r="A66" s="35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3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24.96" customHeight="1">
      <c r="A67" s="35"/>
      <c r="B67" s="36"/>
      <c r="C67" s="20" t="s">
        <v>93</v>
      </c>
      <c r="D67" s="37"/>
      <c r="E67" s="37"/>
      <c r="F67" s="37"/>
      <c r="G67" s="37"/>
      <c r="H67" s="37"/>
      <c r="I67" s="37"/>
      <c r="J67" s="37"/>
      <c r="K67" s="37"/>
      <c r="L67" s="13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6.96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3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2" customHeight="1">
      <c r="A69" s="35"/>
      <c r="B69" s="36"/>
      <c r="C69" s="29" t="s">
        <v>16</v>
      </c>
      <c r="D69" s="37"/>
      <c r="E69" s="37"/>
      <c r="F69" s="37"/>
      <c r="G69" s="37"/>
      <c r="H69" s="37"/>
      <c r="I69" s="37"/>
      <c r="J69" s="37"/>
      <c r="K69" s="37"/>
      <c r="L69" s="13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26.25" customHeight="1">
      <c r="A70" s="35"/>
      <c r="B70" s="36"/>
      <c r="C70" s="37"/>
      <c r="D70" s="37"/>
      <c r="E70" s="157" t="str">
        <f>E7</f>
        <v>Oprava TV v úseku Stará Boleslav (mimo) – Dřísy (včetně) - vypracování projektové dokumentace</v>
      </c>
      <c r="F70" s="29"/>
      <c r="G70" s="29"/>
      <c r="H70" s="29"/>
      <c r="I70" s="37"/>
      <c r="J70" s="37"/>
      <c r="K70" s="37"/>
      <c r="L70" s="13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2" customHeight="1">
      <c r="A71" s="35"/>
      <c r="B71" s="36"/>
      <c r="C71" s="29" t="s">
        <v>86</v>
      </c>
      <c r="D71" s="37"/>
      <c r="E71" s="37"/>
      <c r="F71" s="37"/>
      <c r="G71" s="37"/>
      <c r="H71" s="37"/>
      <c r="I71" s="37"/>
      <c r="J71" s="37"/>
      <c r="K71" s="37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6.5" customHeight="1">
      <c r="A72" s="35"/>
      <c r="B72" s="36"/>
      <c r="C72" s="37"/>
      <c r="D72" s="37"/>
      <c r="E72" s="66" t="str">
        <f>E9</f>
        <v>1 - UOŽI</v>
      </c>
      <c r="F72" s="37"/>
      <c r="G72" s="37"/>
      <c r="H72" s="37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21</v>
      </c>
      <c r="D74" s="37"/>
      <c r="E74" s="37"/>
      <c r="F74" s="24" t="str">
        <f>F12</f>
        <v>Stará Boleslav – Dřísy</v>
      </c>
      <c r="G74" s="37"/>
      <c r="H74" s="37"/>
      <c r="I74" s="29" t="s">
        <v>23</v>
      </c>
      <c r="J74" s="69" t="str">
        <f>IF(J12="","",J12)</f>
        <v>22. 3. 2021</v>
      </c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6.96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25.65" customHeight="1">
      <c r="A76" s="35"/>
      <c r="B76" s="36"/>
      <c r="C76" s="29" t="s">
        <v>25</v>
      </c>
      <c r="D76" s="37"/>
      <c r="E76" s="37"/>
      <c r="F76" s="24" t="str">
        <f>E15</f>
        <v>SŽ, s.o. Přednosta SEE Praha; Mgr.František Fiala</v>
      </c>
      <c r="G76" s="37"/>
      <c r="H76" s="37"/>
      <c r="I76" s="29" t="s">
        <v>33</v>
      </c>
      <c r="J76" s="33" t="str">
        <f>E21</f>
        <v>SŽ, s.o. Lukáš Voldřich</v>
      </c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25.65" customHeight="1">
      <c r="A77" s="35"/>
      <c r="B77" s="36"/>
      <c r="C77" s="29" t="s">
        <v>31</v>
      </c>
      <c r="D77" s="37"/>
      <c r="E77" s="37"/>
      <c r="F77" s="24" t="str">
        <f>IF(E18="","",E18)</f>
        <v>Vyplň údaj</v>
      </c>
      <c r="G77" s="37"/>
      <c r="H77" s="37"/>
      <c r="I77" s="29" t="s">
        <v>36</v>
      </c>
      <c r="J77" s="33" t="str">
        <f>E24</f>
        <v>SŽ, s.o. Lukáš Voldřich</v>
      </c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0.32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10" customFormat="1" ht="29.28" customHeight="1">
      <c r="A79" s="168"/>
      <c r="B79" s="169"/>
      <c r="C79" s="170" t="s">
        <v>94</v>
      </c>
      <c r="D79" s="171" t="s">
        <v>58</v>
      </c>
      <c r="E79" s="171" t="s">
        <v>54</v>
      </c>
      <c r="F79" s="171" t="s">
        <v>55</v>
      </c>
      <c r="G79" s="171" t="s">
        <v>95</v>
      </c>
      <c r="H79" s="171" t="s">
        <v>96</v>
      </c>
      <c r="I79" s="171" t="s">
        <v>97</v>
      </c>
      <c r="J79" s="171" t="s">
        <v>90</v>
      </c>
      <c r="K79" s="172" t="s">
        <v>98</v>
      </c>
      <c r="L79" s="173"/>
      <c r="M79" s="89" t="s">
        <v>19</v>
      </c>
      <c r="N79" s="90" t="s">
        <v>43</v>
      </c>
      <c r="O79" s="90" t="s">
        <v>99</v>
      </c>
      <c r="P79" s="90" t="s">
        <v>100</v>
      </c>
      <c r="Q79" s="90" t="s">
        <v>101</v>
      </c>
      <c r="R79" s="90" t="s">
        <v>102</v>
      </c>
      <c r="S79" s="90" t="s">
        <v>103</v>
      </c>
      <c r="T79" s="91" t="s">
        <v>104</v>
      </c>
      <c r="U79" s="168"/>
      <c r="V79" s="168"/>
      <c r="W79" s="168"/>
      <c r="X79" s="168"/>
      <c r="Y79" s="168"/>
      <c r="Z79" s="168"/>
      <c r="AA79" s="168"/>
      <c r="AB79" s="168"/>
      <c r="AC79" s="168"/>
      <c r="AD79" s="168"/>
      <c r="AE79" s="168"/>
    </row>
    <row r="80" s="2" customFormat="1" ht="22.8" customHeight="1">
      <c r="A80" s="35"/>
      <c r="B80" s="36"/>
      <c r="C80" s="96" t="s">
        <v>105</v>
      </c>
      <c r="D80" s="37"/>
      <c r="E80" s="37"/>
      <c r="F80" s="37"/>
      <c r="G80" s="37"/>
      <c r="H80" s="37"/>
      <c r="I80" s="37"/>
      <c r="J80" s="174">
        <f>BK80</f>
        <v>0</v>
      </c>
      <c r="K80" s="37"/>
      <c r="L80" s="41"/>
      <c r="M80" s="92"/>
      <c r="N80" s="175"/>
      <c r="O80" s="93"/>
      <c r="P80" s="176">
        <f>P81</f>
        <v>0</v>
      </c>
      <c r="Q80" s="93"/>
      <c r="R80" s="176">
        <f>R81</f>
        <v>0</v>
      </c>
      <c r="S80" s="93"/>
      <c r="T80" s="177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4" t="s">
        <v>72</v>
      </c>
      <c r="AU80" s="14" t="s">
        <v>91</v>
      </c>
      <c r="BK80" s="178">
        <f>BK81</f>
        <v>0</v>
      </c>
    </row>
    <row r="81" s="11" customFormat="1" ht="25.92" customHeight="1">
      <c r="A81" s="11"/>
      <c r="B81" s="179"/>
      <c r="C81" s="180"/>
      <c r="D81" s="181" t="s">
        <v>72</v>
      </c>
      <c r="E81" s="182" t="s">
        <v>83</v>
      </c>
      <c r="F81" s="182" t="s">
        <v>106</v>
      </c>
      <c r="G81" s="180"/>
      <c r="H81" s="180"/>
      <c r="I81" s="183"/>
      <c r="J81" s="184">
        <f>BK81</f>
        <v>0</v>
      </c>
      <c r="K81" s="180"/>
      <c r="L81" s="185"/>
      <c r="M81" s="186"/>
      <c r="N81" s="187"/>
      <c r="O81" s="187"/>
      <c r="P81" s="188">
        <f>SUM(P82:P94)</f>
        <v>0</v>
      </c>
      <c r="Q81" s="187"/>
      <c r="R81" s="188">
        <f>SUM(R82:R94)</f>
        <v>0</v>
      </c>
      <c r="S81" s="187"/>
      <c r="T81" s="189">
        <f>SUM(T82:T94)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0" t="s">
        <v>107</v>
      </c>
      <c r="AT81" s="191" t="s">
        <v>72</v>
      </c>
      <c r="AU81" s="191" t="s">
        <v>73</v>
      </c>
      <c r="AY81" s="190" t="s">
        <v>108</v>
      </c>
      <c r="BK81" s="192">
        <f>SUM(BK82:BK94)</f>
        <v>0</v>
      </c>
    </row>
    <row r="82" s="2" customFormat="1" ht="16.5" customHeight="1">
      <c r="A82" s="35"/>
      <c r="B82" s="36"/>
      <c r="C82" s="193" t="s">
        <v>109</v>
      </c>
      <c r="D82" s="193" t="s">
        <v>110</v>
      </c>
      <c r="E82" s="194" t="s">
        <v>111</v>
      </c>
      <c r="F82" s="195" t="s">
        <v>112</v>
      </c>
      <c r="G82" s="196" t="s">
        <v>113</v>
      </c>
      <c r="H82" s="197"/>
      <c r="I82" s="198"/>
      <c r="J82" s="199">
        <f>ROUND(I82*H82,2)</f>
        <v>0</v>
      </c>
      <c r="K82" s="195" t="s">
        <v>114</v>
      </c>
      <c r="L82" s="41"/>
      <c r="M82" s="200" t="s">
        <v>19</v>
      </c>
      <c r="N82" s="201" t="s">
        <v>44</v>
      </c>
      <c r="O82" s="81"/>
      <c r="P82" s="202">
        <f>O82*H82</f>
        <v>0</v>
      </c>
      <c r="Q82" s="202">
        <v>0</v>
      </c>
      <c r="R82" s="202">
        <f>Q82*H82</f>
        <v>0</v>
      </c>
      <c r="S82" s="202">
        <v>0</v>
      </c>
      <c r="T82" s="203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204" t="s">
        <v>115</v>
      </c>
      <c r="AT82" s="204" t="s">
        <v>110</v>
      </c>
      <c r="AU82" s="204" t="s">
        <v>78</v>
      </c>
      <c r="AY82" s="14" t="s">
        <v>108</v>
      </c>
      <c r="BE82" s="205">
        <f>IF(N82="základní",J82,0)</f>
        <v>0</v>
      </c>
      <c r="BF82" s="205">
        <f>IF(N82="snížená",J82,0)</f>
        <v>0</v>
      </c>
      <c r="BG82" s="205">
        <f>IF(N82="zákl. přenesená",J82,0)</f>
        <v>0</v>
      </c>
      <c r="BH82" s="205">
        <f>IF(N82="sníž. přenesená",J82,0)</f>
        <v>0</v>
      </c>
      <c r="BI82" s="205">
        <f>IF(N82="nulová",J82,0)</f>
        <v>0</v>
      </c>
      <c r="BJ82" s="14" t="s">
        <v>78</v>
      </c>
      <c r="BK82" s="205">
        <f>ROUND(I82*H82,2)</f>
        <v>0</v>
      </c>
      <c r="BL82" s="14" t="s">
        <v>115</v>
      </c>
      <c r="BM82" s="204" t="s">
        <v>116</v>
      </c>
    </row>
    <row r="83" s="2" customFormat="1">
      <c r="A83" s="35"/>
      <c r="B83" s="36"/>
      <c r="C83" s="193" t="s">
        <v>117</v>
      </c>
      <c r="D83" s="193" t="s">
        <v>110</v>
      </c>
      <c r="E83" s="194" t="s">
        <v>118</v>
      </c>
      <c r="F83" s="195" t="s">
        <v>119</v>
      </c>
      <c r="G83" s="196" t="s">
        <v>120</v>
      </c>
      <c r="H83" s="206">
        <v>5.75</v>
      </c>
      <c r="I83" s="198"/>
      <c r="J83" s="199">
        <f>ROUND(I83*H83,2)</f>
        <v>0</v>
      </c>
      <c r="K83" s="195" t="s">
        <v>114</v>
      </c>
      <c r="L83" s="41"/>
      <c r="M83" s="200" t="s">
        <v>19</v>
      </c>
      <c r="N83" s="201" t="s">
        <v>44</v>
      </c>
      <c r="O83" s="81"/>
      <c r="P83" s="202">
        <f>O83*H83</f>
        <v>0</v>
      </c>
      <c r="Q83" s="202">
        <v>0</v>
      </c>
      <c r="R83" s="202">
        <f>Q83*H83</f>
        <v>0</v>
      </c>
      <c r="S83" s="202">
        <v>0</v>
      </c>
      <c r="T83" s="203">
        <f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204" t="s">
        <v>115</v>
      </c>
      <c r="AT83" s="204" t="s">
        <v>110</v>
      </c>
      <c r="AU83" s="204" t="s">
        <v>78</v>
      </c>
      <c r="AY83" s="14" t="s">
        <v>108</v>
      </c>
      <c r="BE83" s="205">
        <f>IF(N83="základní",J83,0)</f>
        <v>0</v>
      </c>
      <c r="BF83" s="205">
        <f>IF(N83="snížená",J83,0)</f>
        <v>0</v>
      </c>
      <c r="BG83" s="205">
        <f>IF(N83="zákl. přenesená",J83,0)</f>
        <v>0</v>
      </c>
      <c r="BH83" s="205">
        <f>IF(N83="sníž. přenesená",J83,0)</f>
        <v>0</v>
      </c>
      <c r="BI83" s="205">
        <f>IF(N83="nulová",J83,0)</f>
        <v>0</v>
      </c>
      <c r="BJ83" s="14" t="s">
        <v>78</v>
      </c>
      <c r="BK83" s="205">
        <f>ROUND(I83*H83,2)</f>
        <v>0</v>
      </c>
      <c r="BL83" s="14" t="s">
        <v>115</v>
      </c>
      <c r="BM83" s="204" t="s">
        <v>121</v>
      </c>
    </row>
    <row r="84" s="2" customFormat="1" ht="21.75" customHeight="1">
      <c r="A84" s="35"/>
      <c r="B84" s="36"/>
      <c r="C84" s="193" t="s">
        <v>122</v>
      </c>
      <c r="D84" s="193" t="s">
        <v>110</v>
      </c>
      <c r="E84" s="194" t="s">
        <v>123</v>
      </c>
      <c r="F84" s="195" t="s">
        <v>124</v>
      </c>
      <c r="G84" s="196" t="s">
        <v>113</v>
      </c>
      <c r="H84" s="197"/>
      <c r="I84" s="198"/>
      <c r="J84" s="199">
        <f>ROUND(I84*H84,2)</f>
        <v>0</v>
      </c>
      <c r="K84" s="195" t="s">
        <v>114</v>
      </c>
      <c r="L84" s="41"/>
      <c r="M84" s="200" t="s">
        <v>19</v>
      </c>
      <c r="N84" s="201" t="s">
        <v>44</v>
      </c>
      <c r="O84" s="81"/>
      <c r="P84" s="202">
        <f>O84*H84</f>
        <v>0</v>
      </c>
      <c r="Q84" s="202">
        <v>0</v>
      </c>
      <c r="R84" s="202">
        <f>Q84*H84</f>
        <v>0</v>
      </c>
      <c r="S84" s="202">
        <v>0</v>
      </c>
      <c r="T84" s="203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204" t="s">
        <v>115</v>
      </c>
      <c r="AT84" s="204" t="s">
        <v>110</v>
      </c>
      <c r="AU84" s="204" t="s">
        <v>78</v>
      </c>
      <c r="AY84" s="14" t="s">
        <v>108</v>
      </c>
      <c r="BE84" s="205">
        <f>IF(N84="základní",J84,0)</f>
        <v>0</v>
      </c>
      <c r="BF84" s="205">
        <f>IF(N84="snížená",J84,0)</f>
        <v>0</v>
      </c>
      <c r="BG84" s="205">
        <f>IF(N84="zákl. přenesená",J84,0)</f>
        <v>0</v>
      </c>
      <c r="BH84" s="205">
        <f>IF(N84="sníž. přenesená",J84,0)</f>
        <v>0</v>
      </c>
      <c r="BI84" s="205">
        <f>IF(N84="nulová",J84,0)</f>
        <v>0</v>
      </c>
      <c r="BJ84" s="14" t="s">
        <v>78</v>
      </c>
      <c r="BK84" s="205">
        <f>ROUND(I84*H84,2)</f>
        <v>0</v>
      </c>
      <c r="BL84" s="14" t="s">
        <v>115</v>
      </c>
      <c r="BM84" s="204" t="s">
        <v>125</v>
      </c>
    </row>
    <row r="85" s="2" customFormat="1">
      <c r="A85" s="35"/>
      <c r="B85" s="36"/>
      <c r="C85" s="193" t="s">
        <v>115</v>
      </c>
      <c r="D85" s="193" t="s">
        <v>110</v>
      </c>
      <c r="E85" s="194" t="s">
        <v>126</v>
      </c>
      <c r="F85" s="195" t="s">
        <v>127</v>
      </c>
      <c r="G85" s="196" t="s">
        <v>113</v>
      </c>
      <c r="H85" s="197"/>
      <c r="I85" s="198"/>
      <c r="J85" s="199">
        <f>ROUND(I85*H85,2)</f>
        <v>0</v>
      </c>
      <c r="K85" s="195" t="s">
        <v>114</v>
      </c>
      <c r="L85" s="41"/>
      <c r="M85" s="200" t="s">
        <v>19</v>
      </c>
      <c r="N85" s="201" t="s">
        <v>44</v>
      </c>
      <c r="O85" s="81"/>
      <c r="P85" s="202">
        <f>O85*H85</f>
        <v>0</v>
      </c>
      <c r="Q85" s="202">
        <v>0</v>
      </c>
      <c r="R85" s="202">
        <f>Q85*H85</f>
        <v>0</v>
      </c>
      <c r="S85" s="202">
        <v>0</v>
      </c>
      <c r="T85" s="203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204" t="s">
        <v>115</v>
      </c>
      <c r="AT85" s="204" t="s">
        <v>110</v>
      </c>
      <c r="AU85" s="204" t="s">
        <v>78</v>
      </c>
      <c r="AY85" s="14" t="s">
        <v>108</v>
      </c>
      <c r="BE85" s="205">
        <f>IF(N85="základní",J85,0)</f>
        <v>0</v>
      </c>
      <c r="BF85" s="205">
        <f>IF(N85="snížená",J85,0)</f>
        <v>0</v>
      </c>
      <c r="BG85" s="205">
        <f>IF(N85="zákl. přenesená",J85,0)</f>
        <v>0</v>
      </c>
      <c r="BH85" s="205">
        <f>IF(N85="sníž. přenesená",J85,0)</f>
        <v>0</v>
      </c>
      <c r="BI85" s="205">
        <f>IF(N85="nulová",J85,0)</f>
        <v>0</v>
      </c>
      <c r="BJ85" s="14" t="s">
        <v>78</v>
      </c>
      <c r="BK85" s="205">
        <f>ROUND(I85*H85,2)</f>
        <v>0</v>
      </c>
      <c r="BL85" s="14" t="s">
        <v>115</v>
      </c>
      <c r="BM85" s="204" t="s">
        <v>128</v>
      </c>
    </row>
    <row r="86" s="2" customFormat="1">
      <c r="A86" s="35"/>
      <c r="B86" s="36"/>
      <c r="C86" s="37"/>
      <c r="D86" s="207" t="s">
        <v>129</v>
      </c>
      <c r="E86" s="37"/>
      <c r="F86" s="208" t="s">
        <v>130</v>
      </c>
      <c r="G86" s="37"/>
      <c r="H86" s="37"/>
      <c r="I86" s="209"/>
      <c r="J86" s="37"/>
      <c r="K86" s="37"/>
      <c r="L86" s="41"/>
      <c r="M86" s="210"/>
      <c r="N86" s="211"/>
      <c r="O86" s="81"/>
      <c r="P86" s="81"/>
      <c r="Q86" s="81"/>
      <c r="R86" s="81"/>
      <c r="S86" s="81"/>
      <c r="T86" s="82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4" t="s">
        <v>129</v>
      </c>
      <c r="AU86" s="14" t="s">
        <v>78</v>
      </c>
    </row>
    <row r="87" s="2" customFormat="1" ht="78" customHeight="1">
      <c r="A87" s="35"/>
      <c r="B87" s="36"/>
      <c r="C87" s="193" t="s">
        <v>131</v>
      </c>
      <c r="D87" s="193" t="s">
        <v>110</v>
      </c>
      <c r="E87" s="194" t="s">
        <v>132</v>
      </c>
      <c r="F87" s="195" t="s">
        <v>133</v>
      </c>
      <c r="G87" s="196" t="s">
        <v>113</v>
      </c>
      <c r="H87" s="197"/>
      <c r="I87" s="198"/>
      <c r="J87" s="199">
        <f>ROUND(I87*H87,2)</f>
        <v>0</v>
      </c>
      <c r="K87" s="195" t="s">
        <v>114</v>
      </c>
      <c r="L87" s="41"/>
      <c r="M87" s="200" t="s">
        <v>19</v>
      </c>
      <c r="N87" s="201" t="s">
        <v>44</v>
      </c>
      <c r="O87" s="81"/>
      <c r="P87" s="202">
        <f>O87*H87</f>
        <v>0</v>
      </c>
      <c r="Q87" s="202">
        <v>0</v>
      </c>
      <c r="R87" s="202">
        <f>Q87*H87</f>
        <v>0</v>
      </c>
      <c r="S87" s="202">
        <v>0</v>
      </c>
      <c r="T87" s="203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204" t="s">
        <v>115</v>
      </c>
      <c r="AT87" s="204" t="s">
        <v>110</v>
      </c>
      <c r="AU87" s="204" t="s">
        <v>78</v>
      </c>
      <c r="AY87" s="14" t="s">
        <v>108</v>
      </c>
      <c r="BE87" s="205">
        <f>IF(N87="základní",J87,0)</f>
        <v>0</v>
      </c>
      <c r="BF87" s="205">
        <f>IF(N87="snížená",J87,0)</f>
        <v>0</v>
      </c>
      <c r="BG87" s="205">
        <f>IF(N87="zákl. přenesená",J87,0)</f>
        <v>0</v>
      </c>
      <c r="BH87" s="205">
        <f>IF(N87="sníž. přenesená",J87,0)</f>
        <v>0</v>
      </c>
      <c r="BI87" s="205">
        <f>IF(N87="nulová",J87,0)</f>
        <v>0</v>
      </c>
      <c r="BJ87" s="14" t="s">
        <v>78</v>
      </c>
      <c r="BK87" s="205">
        <f>ROUND(I87*H87,2)</f>
        <v>0</v>
      </c>
      <c r="BL87" s="14" t="s">
        <v>115</v>
      </c>
      <c r="BM87" s="204" t="s">
        <v>134</v>
      </c>
    </row>
    <row r="88" s="2" customFormat="1" ht="33" customHeight="1">
      <c r="A88" s="35"/>
      <c r="B88" s="36"/>
      <c r="C88" s="193" t="s">
        <v>135</v>
      </c>
      <c r="D88" s="193" t="s">
        <v>110</v>
      </c>
      <c r="E88" s="194" t="s">
        <v>136</v>
      </c>
      <c r="F88" s="195" t="s">
        <v>137</v>
      </c>
      <c r="G88" s="196" t="s">
        <v>113</v>
      </c>
      <c r="H88" s="197"/>
      <c r="I88" s="198"/>
      <c r="J88" s="199">
        <f>ROUND(I88*H88,2)</f>
        <v>0</v>
      </c>
      <c r="K88" s="195" t="s">
        <v>114</v>
      </c>
      <c r="L88" s="41"/>
      <c r="M88" s="200" t="s">
        <v>19</v>
      </c>
      <c r="N88" s="201" t="s">
        <v>44</v>
      </c>
      <c r="O88" s="81"/>
      <c r="P88" s="202">
        <f>O88*H88</f>
        <v>0</v>
      </c>
      <c r="Q88" s="202">
        <v>0</v>
      </c>
      <c r="R88" s="202">
        <f>Q88*H88</f>
        <v>0</v>
      </c>
      <c r="S88" s="202">
        <v>0</v>
      </c>
      <c r="T88" s="203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04" t="s">
        <v>115</v>
      </c>
      <c r="AT88" s="204" t="s">
        <v>110</v>
      </c>
      <c r="AU88" s="204" t="s">
        <v>78</v>
      </c>
      <c r="AY88" s="14" t="s">
        <v>108</v>
      </c>
      <c r="BE88" s="205">
        <f>IF(N88="základní",J88,0)</f>
        <v>0</v>
      </c>
      <c r="BF88" s="205">
        <f>IF(N88="snížená",J88,0)</f>
        <v>0</v>
      </c>
      <c r="BG88" s="205">
        <f>IF(N88="zákl. přenesená",J88,0)</f>
        <v>0</v>
      </c>
      <c r="BH88" s="205">
        <f>IF(N88="sníž. přenesená",J88,0)</f>
        <v>0</v>
      </c>
      <c r="BI88" s="205">
        <f>IF(N88="nulová",J88,0)</f>
        <v>0</v>
      </c>
      <c r="BJ88" s="14" t="s">
        <v>78</v>
      </c>
      <c r="BK88" s="205">
        <f>ROUND(I88*H88,2)</f>
        <v>0</v>
      </c>
      <c r="BL88" s="14" t="s">
        <v>115</v>
      </c>
      <c r="BM88" s="204" t="s">
        <v>138</v>
      </c>
    </row>
    <row r="89" s="2" customFormat="1">
      <c r="A89" s="35"/>
      <c r="B89" s="36"/>
      <c r="C89" s="193" t="s">
        <v>139</v>
      </c>
      <c r="D89" s="193" t="s">
        <v>110</v>
      </c>
      <c r="E89" s="194" t="s">
        <v>140</v>
      </c>
      <c r="F89" s="195" t="s">
        <v>141</v>
      </c>
      <c r="G89" s="196" t="s">
        <v>113</v>
      </c>
      <c r="H89" s="197"/>
      <c r="I89" s="198"/>
      <c r="J89" s="199">
        <f>ROUND(I89*H89,2)</f>
        <v>0</v>
      </c>
      <c r="K89" s="195" t="s">
        <v>114</v>
      </c>
      <c r="L89" s="41"/>
      <c r="M89" s="200" t="s">
        <v>19</v>
      </c>
      <c r="N89" s="201" t="s">
        <v>44</v>
      </c>
      <c r="O89" s="81"/>
      <c r="P89" s="202">
        <f>O89*H89</f>
        <v>0</v>
      </c>
      <c r="Q89" s="202">
        <v>0</v>
      </c>
      <c r="R89" s="202">
        <f>Q89*H89</f>
        <v>0</v>
      </c>
      <c r="S89" s="202">
        <v>0</v>
      </c>
      <c r="T89" s="203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204" t="s">
        <v>115</v>
      </c>
      <c r="AT89" s="204" t="s">
        <v>110</v>
      </c>
      <c r="AU89" s="204" t="s">
        <v>78</v>
      </c>
      <c r="AY89" s="14" t="s">
        <v>108</v>
      </c>
      <c r="BE89" s="205">
        <f>IF(N89="základní",J89,0)</f>
        <v>0</v>
      </c>
      <c r="BF89" s="205">
        <f>IF(N89="snížená",J89,0)</f>
        <v>0</v>
      </c>
      <c r="BG89" s="205">
        <f>IF(N89="zákl. přenesená",J89,0)</f>
        <v>0</v>
      </c>
      <c r="BH89" s="205">
        <f>IF(N89="sníž. přenesená",J89,0)</f>
        <v>0</v>
      </c>
      <c r="BI89" s="205">
        <f>IF(N89="nulová",J89,0)</f>
        <v>0</v>
      </c>
      <c r="BJ89" s="14" t="s">
        <v>78</v>
      </c>
      <c r="BK89" s="205">
        <f>ROUND(I89*H89,2)</f>
        <v>0</v>
      </c>
      <c r="BL89" s="14" t="s">
        <v>115</v>
      </c>
      <c r="BM89" s="204" t="s">
        <v>142</v>
      </c>
    </row>
    <row r="90" s="2" customFormat="1">
      <c r="A90" s="35"/>
      <c r="B90" s="36"/>
      <c r="C90" s="37"/>
      <c r="D90" s="207" t="s">
        <v>129</v>
      </c>
      <c r="E90" s="37"/>
      <c r="F90" s="208" t="s">
        <v>130</v>
      </c>
      <c r="G90" s="37"/>
      <c r="H90" s="37"/>
      <c r="I90" s="209"/>
      <c r="J90" s="37"/>
      <c r="K90" s="37"/>
      <c r="L90" s="41"/>
      <c r="M90" s="210"/>
      <c r="N90" s="211"/>
      <c r="O90" s="81"/>
      <c r="P90" s="81"/>
      <c r="Q90" s="81"/>
      <c r="R90" s="81"/>
      <c r="S90" s="81"/>
      <c r="T90" s="82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4" t="s">
        <v>129</v>
      </c>
      <c r="AU90" s="14" t="s">
        <v>78</v>
      </c>
    </row>
    <row r="91" s="2" customFormat="1">
      <c r="A91" s="35"/>
      <c r="B91" s="36"/>
      <c r="C91" s="193" t="s">
        <v>143</v>
      </c>
      <c r="D91" s="193" t="s">
        <v>110</v>
      </c>
      <c r="E91" s="194" t="s">
        <v>144</v>
      </c>
      <c r="F91" s="195" t="s">
        <v>145</v>
      </c>
      <c r="G91" s="196" t="s">
        <v>113</v>
      </c>
      <c r="H91" s="197"/>
      <c r="I91" s="198"/>
      <c r="J91" s="199">
        <f>ROUND(I91*H91,2)</f>
        <v>0</v>
      </c>
      <c r="K91" s="195" t="s">
        <v>114</v>
      </c>
      <c r="L91" s="41"/>
      <c r="M91" s="200" t="s">
        <v>19</v>
      </c>
      <c r="N91" s="201" t="s">
        <v>44</v>
      </c>
      <c r="O91" s="81"/>
      <c r="P91" s="202">
        <f>O91*H91</f>
        <v>0</v>
      </c>
      <c r="Q91" s="202">
        <v>0</v>
      </c>
      <c r="R91" s="202">
        <f>Q91*H91</f>
        <v>0</v>
      </c>
      <c r="S91" s="202">
        <v>0</v>
      </c>
      <c r="T91" s="203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204" t="s">
        <v>115</v>
      </c>
      <c r="AT91" s="204" t="s">
        <v>110</v>
      </c>
      <c r="AU91" s="204" t="s">
        <v>78</v>
      </c>
      <c r="AY91" s="14" t="s">
        <v>108</v>
      </c>
      <c r="BE91" s="205">
        <f>IF(N91="základní",J91,0)</f>
        <v>0</v>
      </c>
      <c r="BF91" s="205">
        <f>IF(N91="snížená",J91,0)</f>
        <v>0</v>
      </c>
      <c r="BG91" s="205">
        <f>IF(N91="zákl. přenesená",J91,0)</f>
        <v>0</v>
      </c>
      <c r="BH91" s="205">
        <f>IF(N91="sníž. přenesená",J91,0)</f>
        <v>0</v>
      </c>
      <c r="BI91" s="205">
        <f>IF(N91="nulová",J91,0)</f>
        <v>0</v>
      </c>
      <c r="BJ91" s="14" t="s">
        <v>78</v>
      </c>
      <c r="BK91" s="205">
        <f>ROUND(I91*H91,2)</f>
        <v>0</v>
      </c>
      <c r="BL91" s="14" t="s">
        <v>115</v>
      </c>
      <c r="BM91" s="204" t="s">
        <v>146</v>
      </c>
    </row>
    <row r="92" s="2" customFormat="1">
      <c r="A92" s="35"/>
      <c r="B92" s="36"/>
      <c r="C92" s="37"/>
      <c r="D92" s="207" t="s">
        <v>129</v>
      </c>
      <c r="E92" s="37"/>
      <c r="F92" s="208" t="s">
        <v>130</v>
      </c>
      <c r="G92" s="37"/>
      <c r="H92" s="37"/>
      <c r="I92" s="209"/>
      <c r="J92" s="37"/>
      <c r="K92" s="37"/>
      <c r="L92" s="41"/>
      <c r="M92" s="210"/>
      <c r="N92" s="211"/>
      <c r="O92" s="81"/>
      <c r="P92" s="81"/>
      <c r="Q92" s="81"/>
      <c r="R92" s="81"/>
      <c r="S92" s="81"/>
      <c r="T92" s="82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4" t="s">
        <v>129</v>
      </c>
      <c r="AU92" s="14" t="s">
        <v>78</v>
      </c>
    </row>
    <row r="93" s="2" customFormat="1" ht="21.75" customHeight="1">
      <c r="A93" s="35"/>
      <c r="B93" s="36"/>
      <c r="C93" s="193" t="s">
        <v>147</v>
      </c>
      <c r="D93" s="193" t="s">
        <v>110</v>
      </c>
      <c r="E93" s="194" t="s">
        <v>148</v>
      </c>
      <c r="F93" s="195" t="s">
        <v>149</v>
      </c>
      <c r="G93" s="196" t="s">
        <v>113</v>
      </c>
      <c r="H93" s="197"/>
      <c r="I93" s="198"/>
      <c r="J93" s="199">
        <f>ROUND(I93*H93,2)</f>
        <v>0</v>
      </c>
      <c r="K93" s="195" t="s">
        <v>114</v>
      </c>
      <c r="L93" s="41"/>
      <c r="M93" s="200" t="s">
        <v>19</v>
      </c>
      <c r="N93" s="201" t="s">
        <v>44</v>
      </c>
      <c r="O93" s="81"/>
      <c r="P93" s="202">
        <f>O93*H93</f>
        <v>0</v>
      </c>
      <c r="Q93" s="202">
        <v>0</v>
      </c>
      <c r="R93" s="202">
        <f>Q93*H93</f>
        <v>0</v>
      </c>
      <c r="S93" s="202">
        <v>0</v>
      </c>
      <c r="T93" s="203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204" t="s">
        <v>115</v>
      </c>
      <c r="AT93" s="204" t="s">
        <v>110</v>
      </c>
      <c r="AU93" s="204" t="s">
        <v>78</v>
      </c>
      <c r="AY93" s="14" t="s">
        <v>108</v>
      </c>
      <c r="BE93" s="205">
        <f>IF(N93="základní",J93,0)</f>
        <v>0</v>
      </c>
      <c r="BF93" s="205">
        <f>IF(N93="snížená",J93,0)</f>
        <v>0</v>
      </c>
      <c r="BG93" s="205">
        <f>IF(N93="zákl. přenesená",J93,0)</f>
        <v>0</v>
      </c>
      <c r="BH93" s="205">
        <f>IF(N93="sníž. přenesená",J93,0)</f>
        <v>0</v>
      </c>
      <c r="BI93" s="205">
        <f>IF(N93="nulová",J93,0)</f>
        <v>0</v>
      </c>
      <c r="BJ93" s="14" t="s">
        <v>78</v>
      </c>
      <c r="BK93" s="205">
        <f>ROUND(I93*H93,2)</f>
        <v>0</v>
      </c>
      <c r="BL93" s="14" t="s">
        <v>115</v>
      </c>
      <c r="BM93" s="204" t="s">
        <v>150</v>
      </c>
    </row>
    <row r="94" s="2" customFormat="1" ht="44.25" customHeight="1">
      <c r="A94" s="35"/>
      <c r="B94" s="36"/>
      <c r="C94" s="193" t="s">
        <v>151</v>
      </c>
      <c r="D94" s="193" t="s">
        <v>110</v>
      </c>
      <c r="E94" s="194" t="s">
        <v>152</v>
      </c>
      <c r="F94" s="195" t="s">
        <v>153</v>
      </c>
      <c r="G94" s="196" t="s">
        <v>113</v>
      </c>
      <c r="H94" s="197"/>
      <c r="I94" s="198"/>
      <c r="J94" s="199">
        <f>ROUND(I94*H94,2)</f>
        <v>0</v>
      </c>
      <c r="K94" s="195" t="s">
        <v>114</v>
      </c>
      <c r="L94" s="41"/>
      <c r="M94" s="212" t="s">
        <v>19</v>
      </c>
      <c r="N94" s="213" t="s">
        <v>44</v>
      </c>
      <c r="O94" s="214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04" t="s">
        <v>115</v>
      </c>
      <c r="AT94" s="204" t="s">
        <v>110</v>
      </c>
      <c r="AU94" s="204" t="s">
        <v>78</v>
      </c>
      <c r="AY94" s="14" t="s">
        <v>108</v>
      </c>
      <c r="BE94" s="205">
        <f>IF(N94="základní",J94,0)</f>
        <v>0</v>
      </c>
      <c r="BF94" s="205">
        <f>IF(N94="snížená",J94,0)</f>
        <v>0</v>
      </c>
      <c r="BG94" s="205">
        <f>IF(N94="zákl. přenesená",J94,0)</f>
        <v>0</v>
      </c>
      <c r="BH94" s="205">
        <f>IF(N94="sníž. přenesená",J94,0)</f>
        <v>0</v>
      </c>
      <c r="BI94" s="205">
        <f>IF(N94="nulová",J94,0)</f>
        <v>0</v>
      </c>
      <c r="BJ94" s="14" t="s">
        <v>78</v>
      </c>
      <c r="BK94" s="205">
        <f>ROUND(I94*H94,2)</f>
        <v>0</v>
      </c>
      <c r="BL94" s="14" t="s">
        <v>115</v>
      </c>
      <c r="BM94" s="204" t="s">
        <v>154</v>
      </c>
    </row>
    <row r="95" s="2" customFormat="1" ht="6.96" customHeight="1">
      <c r="A95" s="35"/>
      <c r="B95" s="56"/>
      <c r="C95" s="57"/>
      <c r="D95" s="57"/>
      <c r="E95" s="57"/>
      <c r="F95" s="57"/>
      <c r="G95" s="57"/>
      <c r="H95" s="57"/>
      <c r="I95" s="57"/>
      <c r="J95" s="57"/>
      <c r="K95" s="57"/>
      <c r="L95" s="41"/>
      <c r="M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</sheetData>
  <sheetProtection sheet="1" autoFilter="0" formatColumns="0" formatRows="0" objects="1" scenarios="1" spinCount="100000" saltValue="yAXPAkKYzZM5PI6zCv2tUMGlceBkJyqS51ohCYBkaZSa47oZfriT/l+bvS7iP2CH8sUEhKFEryGk5YutwkVjDg==" hashValue="tPYVcHfzux9P/k+WD4XTcj++Jg9mxcBm0bw/xlo4L2TLxcZoRhYjHEiq714ebB8ZYRndkeglWm7sAVxarSjLNQ==" algorithmName="SHA-512" password="CC35"/>
  <autoFilter ref="C79:K94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84</v>
      </c>
    </row>
    <row r="3" hidden="1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82</v>
      </c>
    </row>
    <row r="4" hidden="1" s="1" customFormat="1" ht="24.96" customHeight="1">
      <c r="B4" s="17"/>
      <c r="D4" s="127" t="s">
        <v>85</v>
      </c>
      <c r="L4" s="17"/>
      <c r="M4" s="128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29" t="s">
        <v>16</v>
      </c>
      <c r="L6" s="17"/>
    </row>
    <row r="7" hidden="1" s="1" customFormat="1" ht="26.25" customHeight="1">
      <c r="B7" s="17"/>
      <c r="E7" s="130" t="str">
        <f>'Rekapitulace stavby'!K6</f>
        <v>Oprava TV v úseku Stará Boleslav (mimo) – Dřísy (včetně) - vypracování projektové dokumentace</v>
      </c>
      <c r="F7" s="129"/>
      <c r="G7" s="129"/>
      <c r="H7" s="129"/>
      <c r="L7" s="17"/>
    </row>
    <row r="8" hidden="1" s="2" customFormat="1" ht="12" customHeight="1">
      <c r="A8" s="35"/>
      <c r="B8" s="41"/>
      <c r="C8" s="35"/>
      <c r="D8" s="129" t="s">
        <v>86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32" t="s">
        <v>155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22. 3. 2021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">
        <v>27</v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33" t="s">
        <v>28</v>
      </c>
      <c r="F15" s="35"/>
      <c r="G15" s="35"/>
      <c r="H15" s="35"/>
      <c r="I15" s="129" t="s">
        <v>29</v>
      </c>
      <c r="J15" s="133" t="s">
        <v>30</v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29" t="s">
        <v>31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29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29" t="s">
        <v>33</v>
      </c>
      <c r="E20" s="35"/>
      <c r="F20" s="35"/>
      <c r="G20" s="35"/>
      <c r="H20" s="35"/>
      <c r="I20" s="129" t="s">
        <v>26</v>
      </c>
      <c r="J20" s="133" t="s">
        <v>27</v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33" t="s">
        <v>34</v>
      </c>
      <c r="F21" s="35"/>
      <c r="G21" s="35"/>
      <c r="H21" s="35"/>
      <c r="I21" s="129" t="s">
        <v>29</v>
      </c>
      <c r="J21" s="133" t="s">
        <v>30</v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29" t="s">
        <v>36</v>
      </c>
      <c r="E23" s="35"/>
      <c r="F23" s="35"/>
      <c r="G23" s="35"/>
      <c r="H23" s="35"/>
      <c r="I23" s="129" t="s">
        <v>26</v>
      </c>
      <c r="J23" s="133" t="s">
        <v>27</v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33" t="s">
        <v>34</v>
      </c>
      <c r="F24" s="35"/>
      <c r="G24" s="35"/>
      <c r="H24" s="35"/>
      <c r="I24" s="129" t="s">
        <v>29</v>
      </c>
      <c r="J24" s="133" t="s">
        <v>30</v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29" t="s">
        <v>37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35"/>
      <c r="B27" s="136"/>
      <c r="C27" s="135"/>
      <c r="D27" s="135"/>
      <c r="E27" s="137" t="s">
        <v>38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0" t="s">
        <v>39</v>
      </c>
      <c r="E30" s="35"/>
      <c r="F30" s="35"/>
      <c r="G30" s="35"/>
      <c r="H30" s="35"/>
      <c r="I30" s="35"/>
      <c r="J30" s="141">
        <f>ROUND(J81,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2" t="s">
        <v>41</v>
      </c>
      <c r="G32" s="35"/>
      <c r="H32" s="35"/>
      <c r="I32" s="142" t="s">
        <v>40</v>
      </c>
      <c r="J32" s="142" t="s">
        <v>42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43" t="s">
        <v>43</v>
      </c>
      <c r="E33" s="129" t="s">
        <v>44</v>
      </c>
      <c r="F33" s="144">
        <f>ROUND((SUM(BE81:BE84)),  2)</f>
        <v>0</v>
      </c>
      <c r="G33" s="35"/>
      <c r="H33" s="35"/>
      <c r="I33" s="145">
        <v>0.20999999999999999</v>
      </c>
      <c r="J33" s="144">
        <f>ROUND(((SUM(BE81:BE84))*I33),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29" t="s">
        <v>45</v>
      </c>
      <c r="F34" s="144">
        <f>ROUND((SUM(BF81:BF84)),  2)</f>
        <v>0</v>
      </c>
      <c r="G34" s="35"/>
      <c r="H34" s="35"/>
      <c r="I34" s="145">
        <v>0.14999999999999999</v>
      </c>
      <c r="J34" s="144">
        <f>ROUND(((SUM(BF81:BF84))*I34),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46</v>
      </c>
      <c r="F35" s="144">
        <f>ROUND((SUM(BG81:BG84)),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47</v>
      </c>
      <c r="F36" s="144">
        <f>ROUND((SUM(BH81:BH84)),  2)</f>
        <v>0</v>
      </c>
      <c r="G36" s="35"/>
      <c r="H36" s="35"/>
      <c r="I36" s="145">
        <v>0.14999999999999999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48</v>
      </c>
      <c r="F37" s="144">
        <f>ROUND((SUM(BI81:BI84)),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46"/>
      <c r="D39" s="147" t="s">
        <v>49</v>
      </c>
      <c r="E39" s="148"/>
      <c r="F39" s="148"/>
      <c r="G39" s="149" t="s">
        <v>50</v>
      </c>
      <c r="H39" s="150" t="s">
        <v>51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/>
    <row r="42" hidden="1"/>
    <row r="43" hidden="1"/>
    <row r="44" hidden="1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88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26.25" customHeight="1">
      <c r="A48" s="35"/>
      <c r="B48" s="36"/>
      <c r="C48" s="37"/>
      <c r="D48" s="37"/>
      <c r="E48" s="157" t="str">
        <f>E7</f>
        <v>Oprava TV v úseku Stará Boleslav (mimo) – Dřísy (včetně) - vypracování projektové dokumentace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86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66" t="str">
        <f>E9</f>
        <v>2 - VRN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21</v>
      </c>
      <c r="D52" s="37"/>
      <c r="E52" s="37"/>
      <c r="F52" s="24" t="str">
        <f>F12</f>
        <v>Stará Boleslav – Dřísy</v>
      </c>
      <c r="G52" s="37"/>
      <c r="H52" s="37"/>
      <c r="I52" s="29" t="s">
        <v>23</v>
      </c>
      <c r="J52" s="69" t="str">
        <f>IF(J12="","",J12)</f>
        <v>22. 3. 2021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25.65" customHeight="1">
      <c r="A54" s="35"/>
      <c r="B54" s="36"/>
      <c r="C54" s="29" t="s">
        <v>25</v>
      </c>
      <c r="D54" s="37"/>
      <c r="E54" s="37"/>
      <c r="F54" s="24" t="str">
        <f>E15</f>
        <v>SŽ, s.o. Přednosta SEE Praha; Mgr.František Fiala</v>
      </c>
      <c r="G54" s="37"/>
      <c r="H54" s="37"/>
      <c r="I54" s="29" t="s">
        <v>33</v>
      </c>
      <c r="J54" s="33" t="str">
        <f>E21</f>
        <v>SŽ, s.o. Lukáš Voldřich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25.65" customHeight="1">
      <c r="A55" s="35"/>
      <c r="B55" s="36"/>
      <c r="C55" s="29" t="s">
        <v>31</v>
      </c>
      <c r="D55" s="37"/>
      <c r="E55" s="37"/>
      <c r="F55" s="24" t="str">
        <f>IF(E18="","",E18)</f>
        <v>Vyplň údaj</v>
      </c>
      <c r="G55" s="37"/>
      <c r="H55" s="37"/>
      <c r="I55" s="29" t="s">
        <v>36</v>
      </c>
      <c r="J55" s="33" t="str">
        <f>E24</f>
        <v>SŽ, s.o. Lukáš Voldřich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58" t="s">
        <v>89</v>
      </c>
      <c r="D57" s="159"/>
      <c r="E57" s="159"/>
      <c r="F57" s="159"/>
      <c r="G57" s="159"/>
      <c r="H57" s="159"/>
      <c r="I57" s="159"/>
      <c r="J57" s="160" t="s">
        <v>90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61" t="s">
        <v>71</v>
      </c>
      <c r="D59" s="37"/>
      <c r="E59" s="37"/>
      <c r="F59" s="37"/>
      <c r="G59" s="37"/>
      <c r="H59" s="37"/>
      <c r="I59" s="37"/>
      <c r="J59" s="99">
        <f>J81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91</v>
      </c>
    </row>
    <row r="60" hidden="1" s="9" customFormat="1" ht="24.96" customHeight="1">
      <c r="A60" s="9"/>
      <c r="B60" s="162"/>
      <c r="C60" s="163"/>
      <c r="D60" s="164" t="s">
        <v>92</v>
      </c>
      <c r="E60" s="165"/>
      <c r="F60" s="165"/>
      <c r="G60" s="165"/>
      <c r="H60" s="165"/>
      <c r="I60" s="165"/>
      <c r="J60" s="166">
        <f>J82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2" customFormat="1" ht="19.92" customHeight="1">
      <c r="A61" s="12"/>
      <c r="B61" s="217"/>
      <c r="C61" s="218"/>
      <c r="D61" s="219" t="s">
        <v>156</v>
      </c>
      <c r="E61" s="220"/>
      <c r="F61" s="220"/>
      <c r="G61" s="220"/>
      <c r="H61" s="220"/>
      <c r="I61" s="220"/>
      <c r="J61" s="221">
        <f>J83</f>
        <v>0</v>
      </c>
      <c r="K61" s="218"/>
      <c r="L61" s="22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hidden="1" s="2" customFormat="1" ht="21.84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3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hidden="1" s="2" customFormat="1" ht="6.96" customHeight="1">
      <c r="A63" s="35"/>
      <c r="B63" s="56"/>
      <c r="C63" s="57"/>
      <c r="D63" s="57"/>
      <c r="E63" s="57"/>
      <c r="F63" s="57"/>
      <c r="G63" s="57"/>
      <c r="H63" s="57"/>
      <c r="I63" s="57"/>
      <c r="J63" s="57"/>
      <c r="K63" s="57"/>
      <c r="L63" s="13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hidden="1"/>
    <row r="65" hidden="1"/>
    <row r="66" hidden="1"/>
    <row r="67" s="2" customFormat="1" ht="6.96" customHeight="1">
      <c r="A67" s="35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13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24.96" customHeight="1">
      <c r="A68" s="35"/>
      <c r="B68" s="36"/>
      <c r="C68" s="20" t="s">
        <v>93</v>
      </c>
      <c r="D68" s="37"/>
      <c r="E68" s="37"/>
      <c r="F68" s="37"/>
      <c r="G68" s="37"/>
      <c r="H68" s="37"/>
      <c r="I68" s="37"/>
      <c r="J68" s="37"/>
      <c r="K68" s="37"/>
      <c r="L68" s="13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6.96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3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2" customHeight="1">
      <c r="A70" s="35"/>
      <c r="B70" s="36"/>
      <c r="C70" s="29" t="s">
        <v>16</v>
      </c>
      <c r="D70" s="37"/>
      <c r="E70" s="37"/>
      <c r="F70" s="37"/>
      <c r="G70" s="37"/>
      <c r="H70" s="37"/>
      <c r="I70" s="37"/>
      <c r="J70" s="37"/>
      <c r="K70" s="37"/>
      <c r="L70" s="13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26.25" customHeight="1">
      <c r="A71" s="35"/>
      <c r="B71" s="36"/>
      <c r="C71" s="37"/>
      <c r="D71" s="37"/>
      <c r="E71" s="157" t="str">
        <f>E7</f>
        <v>Oprava TV v úseku Stará Boleslav (mimo) – Dřísy (včetně) - vypracování projektové dokumentace</v>
      </c>
      <c r="F71" s="29"/>
      <c r="G71" s="29"/>
      <c r="H71" s="29"/>
      <c r="I71" s="37"/>
      <c r="J71" s="37"/>
      <c r="K71" s="37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2" customHeight="1">
      <c r="A72" s="35"/>
      <c r="B72" s="36"/>
      <c r="C72" s="29" t="s">
        <v>86</v>
      </c>
      <c r="D72" s="37"/>
      <c r="E72" s="37"/>
      <c r="F72" s="37"/>
      <c r="G72" s="37"/>
      <c r="H72" s="37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6.5" customHeight="1">
      <c r="A73" s="35"/>
      <c r="B73" s="36"/>
      <c r="C73" s="37"/>
      <c r="D73" s="37"/>
      <c r="E73" s="66" t="str">
        <f>E9</f>
        <v>2 - VRN</v>
      </c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6.96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2" customHeight="1">
      <c r="A75" s="35"/>
      <c r="B75" s="36"/>
      <c r="C75" s="29" t="s">
        <v>21</v>
      </c>
      <c r="D75" s="37"/>
      <c r="E75" s="37"/>
      <c r="F75" s="24" t="str">
        <f>F12</f>
        <v>Stará Boleslav – Dřísy</v>
      </c>
      <c r="G75" s="37"/>
      <c r="H75" s="37"/>
      <c r="I75" s="29" t="s">
        <v>23</v>
      </c>
      <c r="J75" s="69" t="str">
        <f>IF(J12="","",J12)</f>
        <v>22. 3. 2021</v>
      </c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6.96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25.65" customHeight="1">
      <c r="A77" s="35"/>
      <c r="B77" s="36"/>
      <c r="C77" s="29" t="s">
        <v>25</v>
      </c>
      <c r="D77" s="37"/>
      <c r="E77" s="37"/>
      <c r="F77" s="24" t="str">
        <f>E15</f>
        <v>SŽ, s.o. Přednosta SEE Praha; Mgr.František Fiala</v>
      </c>
      <c r="G77" s="37"/>
      <c r="H77" s="37"/>
      <c r="I77" s="29" t="s">
        <v>33</v>
      </c>
      <c r="J77" s="33" t="str">
        <f>E21</f>
        <v>SŽ, s.o. Lukáš Voldřich</v>
      </c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25.65" customHeight="1">
      <c r="A78" s="35"/>
      <c r="B78" s="36"/>
      <c r="C78" s="29" t="s">
        <v>31</v>
      </c>
      <c r="D78" s="37"/>
      <c r="E78" s="37"/>
      <c r="F78" s="24" t="str">
        <f>IF(E18="","",E18)</f>
        <v>Vyplň údaj</v>
      </c>
      <c r="G78" s="37"/>
      <c r="H78" s="37"/>
      <c r="I78" s="29" t="s">
        <v>36</v>
      </c>
      <c r="J78" s="33" t="str">
        <f>E24</f>
        <v>SŽ, s.o. Lukáš Voldřich</v>
      </c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0.32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3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10" customFormat="1" ht="29.28" customHeight="1">
      <c r="A80" s="168"/>
      <c r="B80" s="169"/>
      <c r="C80" s="170" t="s">
        <v>94</v>
      </c>
      <c r="D80" s="171" t="s">
        <v>58</v>
      </c>
      <c r="E80" s="171" t="s">
        <v>54</v>
      </c>
      <c r="F80" s="171" t="s">
        <v>55</v>
      </c>
      <c r="G80" s="171" t="s">
        <v>95</v>
      </c>
      <c r="H80" s="171" t="s">
        <v>96</v>
      </c>
      <c r="I80" s="171" t="s">
        <v>97</v>
      </c>
      <c r="J80" s="171" t="s">
        <v>90</v>
      </c>
      <c r="K80" s="172" t="s">
        <v>98</v>
      </c>
      <c r="L80" s="173"/>
      <c r="M80" s="89" t="s">
        <v>19</v>
      </c>
      <c r="N80" s="90" t="s">
        <v>43</v>
      </c>
      <c r="O80" s="90" t="s">
        <v>99</v>
      </c>
      <c r="P80" s="90" t="s">
        <v>100</v>
      </c>
      <c r="Q80" s="90" t="s">
        <v>101</v>
      </c>
      <c r="R80" s="90" t="s">
        <v>102</v>
      </c>
      <c r="S80" s="90" t="s">
        <v>103</v>
      </c>
      <c r="T80" s="91" t="s">
        <v>104</v>
      </c>
      <c r="U80" s="168"/>
      <c r="V80" s="168"/>
      <c r="W80" s="168"/>
      <c r="X80" s="168"/>
      <c r="Y80" s="168"/>
      <c r="Z80" s="168"/>
      <c r="AA80" s="168"/>
      <c r="AB80" s="168"/>
      <c r="AC80" s="168"/>
      <c r="AD80" s="168"/>
      <c r="AE80" s="168"/>
    </row>
    <row r="81" s="2" customFormat="1" ht="22.8" customHeight="1">
      <c r="A81" s="35"/>
      <c r="B81" s="36"/>
      <c r="C81" s="96" t="s">
        <v>105</v>
      </c>
      <c r="D81" s="37"/>
      <c r="E81" s="37"/>
      <c r="F81" s="37"/>
      <c r="G81" s="37"/>
      <c r="H81" s="37"/>
      <c r="I81" s="37"/>
      <c r="J81" s="174">
        <f>BK81</f>
        <v>0</v>
      </c>
      <c r="K81" s="37"/>
      <c r="L81" s="41"/>
      <c r="M81" s="92"/>
      <c r="N81" s="175"/>
      <c r="O81" s="93"/>
      <c r="P81" s="176">
        <f>P82</f>
        <v>0</v>
      </c>
      <c r="Q81" s="93"/>
      <c r="R81" s="176">
        <f>R82</f>
        <v>0</v>
      </c>
      <c r="S81" s="93"/>
      <c r="T81" s="177">
        <f>T82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4" t="s">
        <v>72</v>
      </c>
      <c r="AU81" s="14" t="s">
        <v>91</v>
      </c>
      <c r="BK81" s="178">
        <f>BK82</f>
        <v>0</v>
      </c>
    </row>
    <row r="82" s="11" customFormat="1" ht="25.92" customHeight="1">
      <c r="A82" s="11"/>
      <c r="B82" s="179"/>
      <c r="C82" s="180"/>
      <c r="D82" s="181" t="s">
        <v>72</v>
      </c>
      <c r="E82" s="182" t="s">
        <v>83</v>
      </c>
      <c r="F82" s="182" t="s">
        <v>106</v>
      </c>
      <c r="G82" s="180"/>
      <c r="H82" s="180"/>
      <c r="I82" s="183"/>
      <c r="J82" s="184">
        <f>BK82</f>
        <v>0</v>
      </c>
      <c r="K82" s="180"/>
      <c r="L82" s="185"/>
      <c r="M82" s="186"/>
      <c r="N82" s="187"/>
      <c r="O82" s="187"/>
      <c r="P82" s="188">
        <f>P83</f>
        <v>0</v>
      </c>
      <c r="Q82" s="187"/>
      <c r="R82" s="188">
        <f>R83</f>
        <v>0</v>
      </c>
      <c r="S82" s="187"/>
      <c r="T82" s="189">
        <f>T83</f>
        <v>0</v>
      </c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R82" s="190" t="s">
        <v>107</v>
      </c>
      <c r="AT82" s="191" t="s">
        <v>72</v>
      </c>
      <c r="AU82" s="191" t="s">
        <v>73</v>
      </c>
      <c r="AY82" s="190" t="s">
        <v>108</v>
      </c>
      <c r="BK82" s="192">
        <f>BK83</f>
        <v>0</v>
      </c>
    </row>
    <row r="83" s="11" customFormat="1" ht="22.8" customHeight="1">
      <c r="A83" s="11"/>
      <c r="B83" s="179"/>
      <c r="C83" s="180"/>
      <c r="D83" s="181" t="s">
        <v>72</v>
      </c>
      <c r="E83" s="223" t="s">
        <v>157</v>
      </c>
      <c r="F83" s="223" t="s">
        <v>158</v>
      </c>
      <c r="G83" s="180"/>
      <c r="H83" s="180"/>
      <c r="I83" s="183"/>
      <c r="J83" s="224">
        <f>BK83</f>
        <v>0</v>
      </c>
      <c r="K83" s="180"/>
      <c r="L83" s="185"/>
      <c r="M83" s="186"/>
      <c r="N83" s="187"/>
      <c r="O83" s="187"/>
      <c r="P83" s="188">
        <f>P84</f>
        <v>0</v>
      </c>
      <c r="Q83" s="187"/>
      <c r="R83" s="188">
        <f>R84</f>
        <v>0</v>
      </c>
      <c r="S83" s="187"/>
      <c r="T83" s="189">
        <f>T84</f>
        <v>0</v>
      </c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190" t="s">
        <v>107</v>
      </c>
      <c r="AT83" s="191" t="s">
        <v>72</v>
      </c>
      <c r="AU83" s="191" t="s">
        <v>78</v>
      </c>
      <c r="AY83" s="190" t="s">
        <v>108</v>
      </c>
      <c r="BK83" s="192">
        <f>BK84</f>
        <v>0</v>
      </c>
    </row>
    <row r="84" s="2" customFormat="1" ht="16.5" customHeight="1">
      <c r="A84" s="35"/>
      <c r="B84" s="36"/>
      <c r="C84" s="193" t="s">
        <v>78</v>
      </c>
      <c r="D84" s="193" t="s">
        <v>110</v>
      </c>
      <c r="E84" s="194" t="s">
        <v>159</v>
      </c>
      <c r="F84" s="195" t="s">
        <v>160</v>
      </c>
      <c r="G84" s="196" t="s">
        <v>161</v>
      </c>
      <c r="H84" s="206">
        <v>1</v>
      </c>
      <c r="I84" s="198"/>
      <c r="J84" s="199">
        <f>ROUND(I84*H84,2)</f>
        <v>0</v>
      </c>
      <c r="K84" s="195" t="s">
        <v>162</v>
      </c>
      <c r="L84" s="41"/>
      <c r="M84" s="212" t="s">
        <v>19</v>
      </c>
      <c r="N84" s="213" t="s">
        <v>44</v>
      </c>
      <c r="O84" s="214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204" t="s">
        <v>163</v>
      </c>
      <c r="AT84" s="204" t="s">
        <v>110</v>
      </c>
      <c r="AU84" s="204" t="s">
        <v>82</v>
      </c>
      <c r="AY84" s="14" t="s">
        <v>108</v>
      </c>
      <c r="BE84" s="205">
        <f>IF(N84="základní",J84,0)</f>
        <v>0</v>
      </c>
      <c r="BF84" s="205">
        <f>IF(N84="snížená",J84,0)</f>
        <v>0</v>
      </c>
      <c r="BG84" s="205">
        <f>IF(N84="zákl. přenesená",J84,0)</f>
        <v>0</v>
      </c>
      <c r="BH84" s="205">
        <f>IF(N84="sníž. přenesená",J84,0)</f>
        <v>0</v>
      </c>
      <c r="BI84" s="205">
        <f>IF(N84="nulová",J84,0)</f>
        <v>0</v>
      </c>
      <c r="BJ84" s="14" t="s">
        <v>78</v>
      </c>
      <c r="BK84" s="205">
        <f>ROUND(I84*H84,2)</f>
        <v>0</v>
      </c>
      <c r="BL84" s="14" t="s">
        <v>163</v>
      </c>
      <c r="BM84" s="204" t="s">
        <v>164</v>
      </c>
    </row>
    <row r="85" s="2" customFormat="1" ht="6.96" customHeight="1">
      <c r="A85" s="35"/>
      <c r="B85" s="56"/>
      <c r="C85" s="57"/>
      <c r="D85" s="57"/>
      <c r="E85" s="57"/>
      <c r="F85" s="57"/>
      <c r="G85" s="57"/>
      <c r="H85" s="57"/>
      <c r="I85" s="57"/>
      <c r="J85" s="57"/>
      <c r="K85" s="57"/>
      <c r="L85" s="41"/>
      <c r="M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</sheetData>
  <sheetProtection sheet="1" autoFilter="0" formatColumns="0" formatRows="0" objects="1" scenarios="1" spinCount="100000" saltValue="bb1vINwBSIprXmFaGq8p/jYZSESHwdIOJuVXiMovSV+0r+HJhbhGXAaTTQZRpKEB9kEwpss0Xdr9ZV7qPqVfeA==" hashValue="u92R4AHP5rdCnYThwU0wHnkLjAG434674e+k37Aj0YuBuo2HL9NUlRP71ytRs1y/BZvoM6i4Azl6i1xLQoV0vA==" algorithmName="SHA-512" password="CC35"/>
  <autoFilter ref="C80:K84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Voldřich Lukáš</dc:creator>
  <cp:lastModifiedBy>Voldřich Lukáš</cp:lastModifiedBy>
  <dcterms:created xsi:type="dcterms:W3CDTF">2021-03-22T12:00:42Z</dcterms:created>
  <dcterms:modified xsi:type="dcterms:W3CDTF">2021-03-22T12:00:45Z</dcterms:modified>
</cp:coreProperties>
</file>